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tabRatio="797"/>
  </bookViews>
  <sheets>
    <sheet name="30" sheetId="31" r:id="rId1"/>
  </sheets>
  <definedNames>
    <definedName name="_xlnm.Print_Titles" localSheetId="0">'30'!$A:$B</definedName>
    <definedName name="_xlnm.Print_Area" localSheetId="0">'30'!$A$1:$BJ$26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26" i="31" l="1"/>
  <c r="AK26" i="31"/>
  <c r="AG26" i="31"/>
  <c r="AC26" i="31"/>
  <c r="Y26" i="31"/>
  <c r="U26" i="31"/>
  <c r="Q26" i="31"/>
  <c r="M26" i="31"/>
  <c r="I26" i="31"/>
  <c r="E26" i="31"/>
  <c r="BE25" i="31"/>
  <c r="BA25" i="31"/>
  <c r="AW25" i="31"/>
  <c r="AS25" i="31"/>
  <c r="AR25" i="31"/>
  <c r="AN25" i="31"/>
  <c r="Z25" i="31"/>
  <c r="L25" i="31"/>
  <c r="J25" i="31"/>
  <c r="F25" i="31"/>
  <c r="D25" i="31"/>
  <c r="BJ24" i="31"/>
  <c r="BJ26" i="31" s="1"/>
  <c r="BI24" i="31"/>
  <c r="BI26" i="31" s="1"/>
  <c r="BF24" i="31"/>
  <c r="BF26" i="31" s="1"/>
  <c r="BD24" i="31"/>
  <c r="BD26" i="31" s="1"/>
  <c r="BC24" i="31"/>
  <c r="BC26" i="31" s="1"/>
  <c r="BB24" i="31"/>
  <c r="BB26" i="31" s="1"/>
  <c r="AZ24" i="31"/>
  <c r="AZ26" i="31" s="1"/>
  <c r="BA26" i="31" s="1"/>
  <c r="AY24" i="31"/>
  <c r="AY26" i="31" s="1"/>
  <c r="AX24" i="31"/>
  <c r="AX26" i="31" s="1"/>
  <c r="AV24" i="31"/>
  <c r="AV26" i="31" s="1"/>
  <c r="AU24" i="31"/>
  <c r="AU26" i="31" s="1"/>
  <c r="AT24" i="31"/>
  <c r="AT26" i="31" s="1"/>
  <c r="AR24" i="31"/>
  <c r="AQ24" i="31"/>
  <c r="AQ26" i="31" s="1"/>
  <c r="AP24" i="31"/>
  <c r="AP26" i="31" s="1"/>
  <c r="AO24" i="31"/>
  <c r="AM24" i="31"/>
  <c r="AM26" i="31" s="1"/>
  <c r="AL24" i="31"/>
  <c r="AL26" i="31" s="1"/>
  <c r="AK24" i="31"/>
  <c r="AJ24" i="31"/>
  <c r="AJ26" i="31" s="1"/>
  <c r="AI24" i="31"/>
  <c r="AI26" i="31" s="1"/>
  <c r="AH24" i="31"/>
  <c r="AH26" i="31" s="1"/>
  <c r="AG24" i="31"/>
  <c r="AF24" i="31"/>
  <c r="AF26" i="31" s="1"/>
  <c r="AE24" i="31"/>
  <c r="AE26" i="31" s="1"/>
  <c r="AD24" i="31"/>
  <c r="AD26" i="31" s="1"/>
  <c r="AC24" i="31"/>
  <c r="AB24" i="31"/>
  <c r="AB26" i="31" s="1"/>
  <c r="AA24" i="31"/>
  <c r="AA26" i="31" s="1"/>
  <c r="Y24" i="31"/>
  <c r="X24" i="31"/>
  <c r="X26" i="31" s="1"/>
  <c r="W24" i="31"/>
  <c r="W26" i="31" s="1"/>
  <c r="V24" i="31"/>
  <c r="V26" i="31" s="1"/>
  <c r="U24" i="31"/>
  <c r="T24" i="31"/>
  <c r="T26" i="31" s="1"/>
  <c r="S24" i="31"/>
  <c r="S26" i="31" s="1"/>
  <c r="R24" i="31"/>
  <c r="R26" i="31" s="1"/>
  <c r="Q24" i="31"/>
  <c r="P24" i="31"/>
  <c r="P26" i="31" s="1"/>
  <c r="O24" i="31"/>
  <c r="O26" i="31" s="1"/>
  <c r="N24" i="31"/>
  <c r="N26" i="31" s="1"/>
  <c r="M24" i="31"/>
  <c r="L24" i="31"/>
  <c r="K24" i="31"/>
  <c r="K26" i="31" s="1"/>
  <c r="L26" i="31" s="1"/>
  <c r="I24" i="31"/>
  <c r="H24" i="31"/>
  <c r="H26" i="31" s="1"/>
  <c r="G24" i="31"/>
  <c r="G26" i="31" s="1"/>
  <c r="E24" i="31"/>
  <c r="C24" i="31"/>
  <c r="C26" i="31" s="1"/>
  <c r="AN23" i="31"/>
  <c r="L23" i="31"/>
  <c r="J23" i="31"/>
  <c r="D23" i="31"/>
  <c r="AN22" i="31"/>
  <c r="Z22" i="31"/>
  <c r="L22" i="31"/>
  <c r="F22" i="31"/>
  <c r="D22" i="31"/>
  <c r="J22" i="31" s="1"/>
  <c r="AN21" i="31"/>
  <c r="Z21" i="31"/>
  <c r="L21" i="31"/>
  <c r="F21" i="31"/>
  <c r="D21" i="31"/>
  <c r="J21" i="31" s="1"/>
  <c r="AN20" i="31"/>
  <c r="Z20" i="31"/>
  <c r="L20" i="31"/>
  <c r="D20" i="31"/>
  <c r="J20" i="31" s="1"/>
  <c r="AR19" i="31"/>
  <c r="AN19" i="31"/>
  <c r="Z19" i="31"/>
  <c r="L19" i="31"/>
  <c r="J19" i="31"/>
  <c r="D19" i="31"/>
  <c r="F19" i="31" s="1"/>
  <c r="AN18" i="31"/>
  <c r="Z18" i="31"/>
  <c r="L18" i="31"/>
  <c r="D18" i="31"/>
  <c r="J18" i="31" s="1"/>
  <c r="AN17" i="31"/>
  <c r="Z17" i="31"/>
  <c r="L17" i="31"/>
  <c r="J17" i="31"/>
  <c r="D17" i="31"/>
  <c r="AN16" i="31"/>
  <c r="Z16" i="31"/>
  <c r="L16" i="31"/>
  <c r="D16" i="31"/>
  <c r="J16" i="31" s="1"/>
  <c r="AN15" i="31"/>
  <c r="Z15" i="31"/>
  <c r="L15" i="31"/>
  <c r="J15" i="31"/>
  <c r="F15" i="31"/>
  <c r="D15" i="31"/>
  <c r="AN14" i="31"/>
  <c r="Z14" i="31"/>
  <c r="L14" i="31"/>
  <c r="D14" i="31"/>
  <c r="J14" i="31" s="1"/>
  <c r="AN13" i="31"/>
  <c r="Z13" i="31"/>
  <c r="L13" i="31"/>
  <c r="J13" i="31"/>
  <c r="F13" i="31"/>
  <c r="D13" i="31"/>
  <c r="AN12" i="31"/>
  <c r="Z12" i="31"/>
  <c r="L12" i="31"/>
  <c r="D12" i="31"/>
  <c r="J12" i="31" s="1"/>
  <c r="BE11" i="31"/>
  <c r="BA11" i="31"/>
  <c r="AW11" i="31"/>
  <c r="AS11" i="31"/>
  <c r="AS24" i="31" s="1"/>
  <c r="AS26" i="31" s="1"/>
  <c r="AR11" i="31"/>
  <c r="AN11" i="31"/>
  <c r="Z11" i="31"/>
  <c r="L11" i="31"/>
  <c r="J11" i="31"/>
  <c r="D11" i="31"/>
  <c r="F11" i="31" s="1"/>
  <c r="AN10" i="31"/>
  <c r="Z10" i="31"/>
  <c r="L10" i="31"/>
  <c r="D10" i="31"/>
  <c r="J10" i="31" s="1"/>
  <c r="AN9" i="31"/>
  <c r="Z9" i="31"/>
  <c r="L9" i="31"/>
  <c r="J9" i="31"/>
  <c r="D9" i="31"/>
  <c r="F9" i="31" s="1"/>
  <c r="AN8" i="31"/>
  <c r="Z8" i="31"/>
  <c r="L8" i="31"/>
  <c r="D8" i="31"/>
  <c r="J8" i="31" s="1"/>
  <c r="AN7" i="31"/>
  <c r="Z7" i="31"/>
  <c r="L7" i="31"/>
  <c r="J7" i="31"/>
  <c r="D7" i="31"/>
  <c r="F7" i="31" s="1"/>
  <c r="AN6" i="31"/>
  <c r="L6" i="31"/>
  <c r="D6" i="31"/>
  <c r="J6" i="31" s="1"/>
  <c r="AN5" i="31"/>
  <c r="Z5" i="31"/>
  <c r="L5" i="31"/>
  <c r="J5" i="31"/>
  <c r="F5" i="31"/>
  <c r="D5" i="31"/>
  <c r="AD1" i="31"/>
  <c r="AN24" i="31" l="1"/>
  <c r="AN26" i="31"/>
  <c r="AR26" i="31"/>
  <c r="AW26" i="31"/>
  <c r="D26" i="31"/>
  <c r="J26" i="31" s="1"/>
  <c r="BE26" i="31"/>
  <c r="D24" i="31"/>
  <c r="J24" i="31" s="1"/>
  <c r="F8" i="31"/>
  <c r="F10" i="31"/>
  <c r="F18" i="31"/>
  <c r="F6" i="31"/>
  <c r="F24" i="31" s="1"/>
  <c r="F26" i="31" s="1"/>
  <c r="F12" i="31"/>
  <c r="F14" i="31"/>
  <c r="F16" i="31"/>
  <c r="F20" i="31"/>
  <c r="Z24" i="31"/>
  <c r="Z26" i="31" s="1"/>
  <c r="AW24" i="31"/>
  <c r="BA24" i="31"/>
  <c r="BE24" i="31"/>
</calcChain>
</file>

<file path=xl/sharedStrings.xml><?xml version="1.0" encoding="utf-8"?>
<sst xmlns="http://schemas.openxmlformats.org/spreadsheetml/2006/main" count="104" uniqueCount="68">
  <si>
    <t>Наименование хозяйства</t>
  </si>
  <si>
    <t>план</t>
  </si>
  <si>
    <t>факт</t>
  </si>
  <si>
    <t>%</t>
  </si>
  <si>
    <t>факт, га</t>
  </si>
  <si>
    <t>тонн</t>
  </si>
  <si>
    <t>ц/га</t>
  </si>
  <si>
    <t>КФХ</t>
  </si>
  <si>
    <t>Обмолот зерновых и зернобобовых культур, га</t>
  </si>
  <si>
    <t>Работало комбайнов,ед</t>
  </si>
  <si>
    <t>Рапс озимый и яровой</t>
  </si>
  <si>
    <t>Лён</t>
  </si>
  <si>
    <t>Обработка почвы под посев озимых, га</t>
  </si>
  <si>
    <t>Посев озимых, га</t>
  </si>
  <si>
    <t>Засыпка семян, тонн</t>
  </si>
  <si>
    <t>Соя</t>
  </si>
  <si>
    <t>Вспашка зяби, га</t>
  </si>
  <si>
    <t>уборка картофеля, га</t>
  </si>
  <si>
    <t>Уборочные площади овощей, га</t>
  </si>
  <si>
    <t>Семенники мн. Трав</t>
  </si>
  <si>
    <t>Всего скошено озимых и яровых зерновых и з/б культур</t>
  </si>
  <si>
    <t>Обмолот, га</t>
  </si>
  <si>
    <t>Теребление льна, га</t>
  </si>
  <si>
    <t>Поднятие тресты</t>
  </si>
  <si>
    <t>семена льна</t>
  </si>
  <si>
    <t>озимая рожь, га</t>
  </si>
  <si>
    <t>Озимая пшеница, га</t>
  </si>
  <si>
    <t>Озимый рапс, га</t>
  </si>
  <si>
    <t>озимые</t>
  </si>
  <si>
    <t>яровые</t>
  </si>
  <si>
    <t>га</t>
  </si>
  <si>
    <t>Всего овощей</t>
  </si>
  <si>
    <t>капуста</t>
  </si>
  <si>
    <t>свекла</t>
  </si>
  <si>
    <t>морковь</t>
  </si>
  <si>
    <t>лук</t>
  </si>
  <si>
    <t>на зерно</t>
  </si>
  <si>
    <t>за день</t>
  </si>
  <si>
    <t>Гибель</t>
  </si>
  <si>
    <t>на корма</t>
  </si>
  <si>
    <t>Гибель, га</t>
  </si>
  <si>
    <t>План, га</t>
  </si>
  <si>
    <t>Факт, га</t>
  </si>
  <si>
    <t>План ,га</t>
  </si>
  <si>
    <t>урожайность, ц/га</t>
  </si>
  <si>
    <t>план, га</t>
  </si>
  <si>
    <t>ООО Россия</t>
  </si>
  <si>
    <t>ООО ВерА</t>
  </si>
  <si>
    <t>ООО Родина</t>
  </si>
  <si>
    <t>СПК Держава</t>
  </si>
  <si>
    <t>ООО "Агрохозяйство Трактор"</t>
  </si>
  <si>
    <t>СПК Югдон</t>
  </si>
  <si>
    <t>СПК Заря</t>
  </si>
  <si>
    <t>ООО Исток</t>
  </si>
  <si>
    <t>СПК Красный Октябрь</t>
  </si>
  <si>
    <t>ООО Какси</t>
  </si>
  <si>
    <t>СПК Луч</t>
  </si>
  <si>
    <t>ООО Туташево</t>
  </si>
  <si>
    <t>ООО Русский Пычас</t>
  </si>
  <si>
    <t>ООО Петухово</t>
  </si>
  <si>
    <t>ООО Сельфон</t>
  </si>
  <si>
    <t>ООО ТерраНова</t>
  </si>
  <si>
    <t>ООО Лен</t>
  </si>
  <si>
    <t>ООО Дружба</t>
  </si>
  <si>
    <t>СПК "Рассвет" Малая пурга</t>
  </si>
  <si>
    <t>ИТОГО (СХО)</t>
  </si>
  <si>
    <t>ВСЕГО</t>
  </si>
  <si>
    <t xml:space="preserve">Оперативные данные о ходе уборки зерновых культур  на 30 октября 2026 года по Можгинскому району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</si>
</sst>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b/>
      <i/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Arial Cyr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25"/>
      <name val="Tahoma"/>
      <family val="2"/>
      <charset val="204"/>
    </font>
    <font>
      <b/>
      <i/>
      <sz val="14"/>
      <name val="Tahoma"/>
      <family val="2"/>
      <charset val="204"/>
    </font>
    <font>
      <i/>
      <sz val="11"/>
      <name val="Times New Roman"/>
      <family val="1"/>
      <charset val="204"/>
    </font>
    <font>
      <i/>
      <sz val="24"/>
      <name val="Times New Roman"/>
      <family val="1"/>
      <charset val="204"/>
    </font>
    <font>
      <sz val="13"/>
      <name val="Arial Cyr"/>
      <charset val="204"/>
    </font>
    <font>
      <sz val="11"/>
      <name val="Arial Cyr"/>
      <charset val="204"/>
    </font>
    <font>
      <i/>
      <sz val="14"/>
      <name val="Times New Roman"/>
      <family val="1"/>
      <charset val="204"/>
    </font>
    <font>
      <i/>
      <sz val="14"/>
      <name val="Arial Cyr"/>
      <charset val="204"/>
    </font>
    <font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6"/>
      <name val="Arial Cyr"/>
      <charset val="204"/>
    </font>
    <font>
      <sz val="22"/>
      <name val="Arial Cyr"/>
      <charset val="204"/>
    </font>
    <font>
      <sz val="2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6" fillId="4" borderId="3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14" fillId="0" borderId="10" xfId="0" applyFont="1" applyBorder="1"/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17" fillId="3" borderId="2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2" fontId="18" fillId="2" borderId="2" xfId="0" applyNumberFormat="1" applyFont="1" applyFill="1" applyBorder="1" applyAlignment="1">
      <alignment horizontal="center"/>
    </xf>
    <xf numFmtId="164" fontId="18" fillId="2" borderId="2" xfId="0" applyNumberFormat="1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7" fillId="3" borderId="2" xfId="0" applyFont="1" applyFill="1" applyBorder="1"/>
    <xf numFmtId="0" fontId="18" fillId="2" borderId="2" xfId="0" applyFont="1" applyFill="1" applyBorder="1"/>
    <xf numFmtId="0" fontId="19" fillId="2" borderId="2" xfId="0" applyFont="1" applyFill="1" applyBorder="1"/>
    <xf numFmtId="1" fontId="18" fillId="2" borderId="2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/>
    </xf>
    <xf numFmtId="0" fontId="0" fillId="2" borderId="0" xfId="0" applyFill="1"/>
    <xf numFmtId="164" fontId="19" fillId="2" borderId="2" xfId="0" applyNumberFormat="1" applyFont="1" applyFill="1" applyBorder="1" applyAlignment="1">
      <alignment horizontal="center"/>
    </xf>
    <xf numFmtId="164" fontId="19" fillId="2" borderId="2" xfId="0" applyNumberFormat="1" applyFont="1" applyFill="1" applyBorder="1"/>
    <xf numFmtId="1" fontId="17" fillId="2" borderId="2" xfId="0" applyNumberFormat="1" applyFont="1" applyFill="1" applyBorder="1" applyAlignment="1">
      <alignment horizontal="center"/>
    </xf>
    <xf numFmtId="1" fontId="20" fillId="2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164" fontId="18" fillId="0" borderId="2" xfId="0" applyNumberFormat="1" applyFont="1" applyBorder="1" applyAlignment="1">
      <alignment horizontal="center"/>
    </xf>
    <xf numFmtId="0" fontId="18" fillId="0" borderId="2" xfId="0" applyFont="1" applyBorder="1"/>
    <xf numFmtId="0" fontId="19" fillId="0" borderId="2" xfId="0" applyFont="1" applyBorder="1"/>
    <xf numFmtId="0" fontId="19" fillId="0" borderId="2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18" fillId="0" borderId="2" xfId="0" applyNumberFormat="1" applyFont="1" applyBorder="1" applyAlignment="1">
      <alignment horizontal="center"/>
    </xf>
    <xf numFmtId="0" fontId="22" fillId="2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21" fillId="3" borderId="2" xfId="0" applyFont="1" applyFill="1" applyBorder="1" applyAlignment="1">
      <alignment horizontal="center"/>
    </xf>
    <xf numFmtId="0" fontId="21" fillId="4" borderId="2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2" fontId="21" fillId="4" borderId="2" xfId="0" applyNumberFormat="1" applyFont="1" applyFill="1" applyBorder="1" applyAlignment="1">
      <alignment horizontal="center"/>
    </xf>
    <xf numFmtId="164" fontId="8" fillId="4" borderId="2" xfId="0" applyNumberFormat="1" applyFont="1" applyFill="1" applyBorder="1" applyAlignment="1">
      <alignment horizontal="center"/>
    </xf>
    <xf numFmtId="0" fontId="22" fillId="4" borderId="2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2" fillId="0" borderId="0" xfId="0" applyFont="1"/>
    <xf numFmtId="0" fontId="21" fillId="2" borderId="2" xfId="0" applyFont="1" applyFill="1" applyBorder="1" applyAlignment="1">
      <alignment horizontal="center" vertical="center"/>
    </xf>
    <xf numFmtId="164" fontId="21" fillId="2" borderId="2" xfId="0" applyNumberFormat="1" applyFont="1" applyFill="1" applyBorder="1" applyAlignment="1">
      <alignment horizontal="center"/>
    </xf>
    <xf numFmtId="0" fontId="21" fillId="2" borderId="2" xfId="0" applyFont="1" applyFill="1" applyBorder="1"/>
    <xf numFmtId="0" fontId="23" fillId="2" borderId="2" xfId="0" applyFont="1" applyFill="1" applyBorder="1" applyAlignment="1">
      <alignment horizontal="center"/>
    </xf>
    <xf numFmtId="0" fontId="22" fillId="2" borderId="2" xfId="0" applyFont="1" applyFill="1" applyBorder="1"/>
    <xf numFmtId="164" fontId="3" fillId="0" borderId="2" xfId="0" applyNumberFormat="1" applyFont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2" fillId="2" borderId="0" xfId="0" applyFont="1" applyFill="1"/>
    <xf numFmtId="0" fontId="21" fillId="2" borderId="0" xfId="0" applyFont="1" applyFill="1"/>
    <xf numFmtId="0" fontId="20" fillId="2" borderId="2" xfId="0" applyFont="1" applyFill="1" applyBorder="1" applyAlignment="1">
      <alignment horizontal="left" vertical="center" wrapText="1"/>
    </xf>
    <xf numFmtId="164" fontId="8" fillId="2" borderId="2" xfId="0" applyNumberFormat="1" applyFont="1" applyFill="1" applyBorder="1" applyAlignment="1">
      <alignment horizontal="center"/>
    </xf>
    <xf numFmtId="2" fontId="21" fillId="2" borderId="2" xfId="0" applyNumberFormat="1" applyFont="1" applyFill="1" applyBorder="1" applyAlignment="1">
      <alignment horizontal="center"/>
    </xf>
    <xf numFmtId="1" fontId="22" fillId="2" borderId="2" xfId="0" applyNumberFormat="1" applyFont="1" applyFill="1" applyBorder="1" applyAlignment="1">
      <alignment horizontal="center"/>
    </xf>
    <xf numFmtId="0" fontId="5" fillId="2" borderId="2" xfId="0" applyFont="1" applyFill="1" applyBorder="1"/>
    <xf numFmtId="0" fontId="5" fillId="0" borderId="0" xfId="0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0" fontId="23" fillId="2" borderId="0" xfId="0" applyFont="1" applyFill="1"/>
    <xf numFmtId="0" fontId="24" fillId="0" borderId="0" xfId="0" applyFont="1"/>
    <xf numFmtId="0" fontId="25" fillId="2" borderId="0" xfId="0" applyFont="1" applyFill="1"/>
    <xf numFmtId="0" fontId="10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4"/>
  <sheetViews>
    <sheetView tabSelected="1" view="pageBreakPreview" zoomScale="67" zoomScaleNormal="30" zoomScaleSheetLayoutView="67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J24" sqref="AJ24"/>
    </sheetView>
  </sheetViews>
  <sheetFormatPr defaultRowHeight="12.75" x14ac:dyDescent="0.2"/>
  <cols>
    <col min="1" max="1" width="5.42578125" customWidth="1"/>
    <col min="2" max="2" width="35.28515625" style="38" customWidth="1"/>
    <col min="3" max="3" width="10" customWidth="1"/>
    <col min="4" max="4" width="10.28515625" style="38" customWidth="1"/>
    <col min="5" max="5" width="10.42578125" customWidth="1"/>
    <col min="6" max="6" width="8.7109375" customWidth="1"/>
    <col min="7" max="7" width="6.5703125" customWidth="1"/>
    <col min="8" max="8" width="9.28515625" customWidth="1"/>
    <col min="9" max="9" width="0.140625" customWidth="1"/>
    <col min="10" max="10" width="8.42578125" customWidth="1"/>
    <col min="11" max="11" width="13.140625" customWidth="1"/>
    <col min="12" max="12" width="8.7109375" customWidth="1"/>
    <col min="13" max="13" width="6.85546875" customWidth="1"/>
    <col min="14" max="16" width="9" customWidth="1"/>
    <col min="17" max="17" width="8" customWidth="1"/>
    <col min="18" max="18" width="7.28515625" customWidth="1"/>
    <col min="19" max="19" width="7.140625" customWidth="1"/>
    <col min="20" max="21" width="7.28515625" customWidth="1"/>
    <col min="22" max="22" width="10.140625" customWidth="1"/>
    <col min="23" max="23" width="9.140625" customWidth="1"/>
    <col min="24" max="24" width="10.85546875" customWidth="1"/>
    <col min="25" max="25" width="7.28515625" customWidth="1"/>
    <col min="26" max="28" width="9.7109375" customWidth="1"/>
    <col min="29" max="29" width="7.85546875" customWidth="1"/>
    <col min="30" max="30" width="7.28515625" customWidth="1"/>
    <col min="31" max="31" width="8.7109375" customWidth="1"/>
    <col min="32" max="32" width="7.42578125" customWidth="1"/>
    <col min="33" max="33" width="9" customWidth="1"/>
    <col min="34" max="34" width="8" customWidth="1"/>
    <col min="35" max="37" width="7.5703125" customWidth="1"/>
    <col min="38" max="38" width="10.85546875" customWidth="1"/>
    <col min="39" max="40" width="8.85546875" customWidth="1"/>
    <col min="41" max="41" width="8.28515625" customWidth="1"/>
    <col min="42" max="42" width="10.140625" customWidth="1"/>
    <col min="43" max="43" width="9.140625" customWidth="1"/>
    <col min="44" max="44" width="8.28515625" customWidth="1"/>
    <col min="45" max="54" width="8.85546875" customWidth="1"/>
    <col min="55" max="55" width="7.140625" customWidth="1"/>
    <col min="56" max="60" width="8.85546875" customWidth="1"/>
    <col min="61" max="62" width="9" customWidth="1"/>
    <col min="63" max="63" width="12" customWidth="1"/>
    <col min="64" max="64" width="9" bestFit="1" customWidth="1"/>
  </cols>
  <sheetData>
    <row r="1" spans="1:63" ht="51.75" customHeight="1" x14ac:dyDescent="0.2">
      <c r="B1" s="8"/>
      <c r="C1" s="83" t="s">
        <v>67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9"/>
      <c r="Y1" s="9"/>
      <c r="Z1" s="9"/>
      <c r="AA1" s="9"/>
      <c r="AB1" s="9"/>
      <c r="AC1" s="9"/>
      <c r="AD1" s="83" t="str">
        <f>C1</f>
        <v xml:space="preserve">Оперативные данные о ходе уборки зерновых культур  на 30 октября 2026 года по Можгинскому району </v>
      </c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</row>
    <row r="2" spans="1:63" ht="45" customHeight="1" x14ac:dyDescent="0.2">
      <c r="A2" s="84"/>
      <c r="B2" s="87" t="s">
        <v>0</v>
      </c>
      <c r="C2" s="90" t="s">
        <v>8</v>
      </c>
      <c r="D2" s="91"/>
      <c r="E2" s="91"/>
      <c r="F2" s="91"/>
      <c r="G2" s="91"/>
      <c r="H2" s="91"/>
      <c r="I2" s="91"/>
      <c r="J2" s="91"/>
      <c r="K2" s="91"/>
      <c r="L2" s="92"/>
      <c r="M2" s="93" t="s">
        <v>9</v>
      </c>
      <c r="N2" s="96" t="s">
        <v>10</v>
      </c>
      <c r="O2" s="96"/>
      <c r="P2" s="96"/>
      <c r="Q2" s="97" t="s">
        <v>11</v>
      </c>
      <c r="R2" s="98"/>
      <c r="S2" s="98"/>
      <c r="T2" s="98"/>
      <c r="U2" s="98"/>
      <c r="V2" s="99"/>
      <c r="W2" s="100" t="s">
        <v>12</v>
      </c>
      <c r="X2" s="103" t="s">
        <v>13</v>
      </c>
      <c r="Y2" s="104"/>
      <c r="Z2" s="104"/>
      <c r="AA2" s="104"/>
      <c r="AB2" s="104"/>
      <c r="AC2" s="105"/>
      <c r="AD2" s="103" t="s">
        <v>14</v>
      </c>
      <c r="AE2" s="104"/>
      <c r="AF2" s="104"/>
      <c r="AG2" s="104"/>
      <c r="AH2" s="104"/>
      <c r="AI2" s="105"/>
      <c r="AJ2" s="103" t="s">
        <v>15</v>
      </c>
      <c r="AK2" s="105"/>
      <c r="AL2" s="103" t="s">
        <v>16</v>
      </c>
      <c r="AM2" s="105"/>
      <c r="AN2" s="1"/>
      <c r="AO2" s="90" t="s">
        <v>17</v>
      </c>
      <c r="AP2" s="91"/>
      <c r="AQ2" s="91"/>
      <c r="AR2" s="92"/>
      <c r="AS2" s="103" t="s">
        <v>18</v>
      </c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5"/>
      <c r="BI2" s="103" t="s">
        <v>19</v>
      </c>
      <c r="BJ2" s="105"/>
    </row>
    <row r="3" spans="1:63" ht="41.25" customHeight="1" x14ac:dyDescent="0.2">
      <c r="A3" s="85"/>
      <c r="B3" s="88"/>
      <c r="C3" s="114" t="s">
        <v>1</v>
      </c>
      <c r="D3" s="115" t="s">
        <v>20</v>
      </c>
      <c r="E3" s="117" t="s">
        <v>21</v>
      </c>
      <c r="F3" s="118"/>
      <c r="G3" s="118"/>
      <c r="H3" s="118"/>
      <c r="I3" s="118"/>
      <c r="J3" s="119"/>
      <c r="K3" s="120" t="s">
        <v>5</v>
      </c>
      <c r="L3" s="120" t="s">
        <v>6</v>
      </c>
      <c r="M3" s="94"/>
      <c r="N3" s="10"/>
      <c r="O3" s="10"/>
      <c r="P3" s="11"/>
      <c r="Q3" s="121" t="s">
        <v>22</v>
      </c>
      <c r="R3" s="122"/>
      <c r="S3" s="96" t="s">
        <v>23</v>
      </c>
      <c r="T3" s="96"/>
      <c r="U3" s="96" t="s">
        <v>24</v>
      </c>
      <c r="V3" s="96"/>
      <c r="W3" s="101"/>
      <c r="X3" s="123" t="s">
        <v>1</v>
      </c>
      <c r="Y3" s="124" t="s">
        <v>2</v>
      </c>
      <c r="Z3" s="125" t="s">
        <v>3</v>
      </c>
      <c r="AA3" s="106" t="s">
        <v>25</v>
      </c>
      <c r="AB3" s="106" t="s">
        <v>26</v>
      </c>
      <c r="AC3" s="106" t="s">
        <v>27</v>
      </c>
      <c r="AD3" s="124" t="s">
        <v>28</v>
      </c>
      <c r="AE3" s="124"/>
      <c r="AF3" s="124" t="s">
        <v>29</v>
      </c>
      <c r="AG3" s="124"/>
      <c r="AH3" s="103" t="s">
        <v>24</v>
      </c>
      <c r="AI3" s="105"/>
      <c r="AJ3" s="106" t="s">
        <v>30</v>
      </c>
      <c r="AK3" s="106" t="s">
        <v>5</v>
      </c>
      <c r="AL3" s="108" t="s">
        <v>1</v>
      </c>
      <c r="AM3" s="106" t="s">
        <v>2</v>
      </c>
      <c r="AN3" s="12"/>
      <c r="AO3" s="111"/>
      <c r="AP3" s="112"/>
      <c r="AQ3" s="112"/>
      <c r="AR3" s="113"/>
      <c r="AS3" s="110" t="s">
        <v>31</v>
      </c>
      <c r="AT3" s="110" t="s">
        <v>32</v>
      </c>
      <c r="AU3" s="110"/>
      <c r="AV3" s="110"/>
      <c r="AW3" s="110"/>
      <c r="AX3" s="110" t="s">
        <v>33</v>
      </c>
      <c r="AY3" s="110"/>
      <c r="AZ3" s="110"/>
      <c r="BA3" s="110"/>
      <c r="BB3" s="110" t="s">
        <v>34</v>
      </c>
      <c r="BC3" s="110"/>
      <c r="BD3" s="110"/>
      <c r="BE3" s="110"/>
      <c r="BF3" s="110" t="s">
        <v>35</v>
      </c>
      <c r="BG3" s="110"/>
      <c r="BH3" s="110"/>
      <c r="BI3" s="125" t="s">
        <v>30</v>
      </c>
      <c r="BJ3" s="125" t="s">
        <v>5</v>
      </c>
    </row>
    <row r="4" spans="1:63" ht="79.5" customHeight="1" x14ac:dyDescent="0.2">
      <c r="A4" s="86"/>
      <c r="B4" s="89"/>
      <c r="C4" s="114"/>
      <c r="D4" s="116"/>
      <c r="E4" s="13" t="s">
        <v>36</v>
      </c>
      <c r="F4" s="13" t="s">
        <v>37</v>
      </c>
      <c r="G4" s="13" t="s">
        <v>38</v>
      </c>
      <c r="H4" s="13" t="s">
        <v>39</v>
      </c>
      <c r="I4" s="14" t="s">
        <v>40</v>
      </c>
      <c r="J4" s="13" t="s">
        <v>3</v>
      </c>
      <c r="K4" s="120"/>
      <c r="L4" s="120"/>
      <c r="M4" s="95"/>
      <c r="N4" s="15" t="s">
        <v>41</v>
      </c>
      <c r="O4" s="15" t="s">
        <v>42</v>
      </c>
      <c r="P4" s="16" t="s">
        <v>5</v>
      </c>
      <c r="Q4" s="17" t="s">
        <v>1</v>
      </c>
      <c r="R4" s="18" t="s">
        <v>2</v>
      </c>
      <c r="S4" s="18" t="s">
        <v>30</v>
      </c>
      <c r="T4" s="18" t="s">
        <v>5</v>
      </c>
      <c r="U4" s="18" t="s">
        <v>30</v>
      </c>
      <c r="V4" s="18" t="s">
        <v>5</v>
      </c>
      <c r="W4" s="102"/>
      <c r="X4" s="123"/>
      <c r="Y4" s="124"/>
      <c r="Z4" s="126"/>
      <c r="AA4" s="107"/>
      <c r="AB4" s="107"/>
      <c r="AC4" s="107"/>
      <c r="AD4" s="19" t="s">
        <v>1</v>
      </c>
      <c r="AE4" s="20" t="s">
        <v>2</v>
      </c>
      <c r="AF4" s="19" t="s">
        <v>1</v>
      </c>
      <c r="AG4" s="20" t="s">
        <v>2</v>
      </c>
      <c r="AH4" s="19" t="s">
        <v>1</v>
      </c>
      <c r="AI4" s="20" t="s">
        <v>2</v>
      </c>
      <c r="AJ4" s="107"/>
      <c r="AK4" s="107"/>
      <c r="AL4" s="109"/>
      <c r="AM4" s="107"/>
      <c r="AN4" s="3"/>
      <c r="AO4" s="21" t="s">
        <v>43</v>
      </c>
      <c r="AP4" s="2" t="s">
        <v>42</v>
      </c>
      <c r="AQ4" s="2" t="s">
        <v>5</v>
      </c>
      <c r="AR4" s="2" t="s">
        <v>44</v>
      </c>
      <c r="AS4" s="110"/>
      <c r="AT4" s="21" t="s">
        <v>1</v>
      </c>
      <c r="AU4" s="3" t="s">
        <v>2</v>
      </c>
      <c r="AV4" s="3" t="s">
        <v>5</v>
      </c>
      <c r="AW4" s="2" t="s">
        <v>44</v>
      </c>
      <c r="AX4" s="21" t="s">
        <v>1</v>
      </c>
      <c r="AY4" s="3" t="s">
        <v>2</v>
      </c>
      <c r="AZ4" s="3" t="s">
        <v>5</v>
      </c>
      <c r="BA4" s="2" t="s">
        <v>44</v>
      </c>
      <c r="BB4" s="21" t="s">
        <v>1</v>
      </c>
      <c r="BC4" s="3" t="s">
        <v>2</v>
      </c>
      <c r="BD4" s="3" t="s">
        <v>5</v>
      </c>
      <c r="BE4" s="2" t="s">
        <v>44</v>
      </c>
      <c r="BF4" s="21" t="s">
        <v>45</v>
      </c>
      <c r="BG4" s="3" t="s">
        <v>4</v>
      </c>
      <c r="BH4" s="3" t="s">
        <v>5</v>
      </c>
      <c r="BI4" s="126"/>
      <c r="BJ4" s="126"/>
      <c r="BK4" s="22"/>
    </row>
    <row r="5" spans="1:63" s="38" customFormat="1" ht="25.9" customHeight="1" x14ac:dyDescent="0.35">
      <c r="A5" s="23">
        <v>1</v>
      </c>
      <c r="B5" s="24" t="s">
        <v>46</v>
      </c>
      <c r="C5" s="25">
        <v>6572</v>
      </c>
      <c r="D5" s="26">
        <f>E5+H5</f>
        <v>6572</v>
      </c>
      <c r="E5" s="26">
        <v>6211</v>
      </c>
      <c r="F5" s="26">
        <f t="shared" ref="F5:F16" si="0">D5-BK5</f>
        <v>0</v>
      </c>
      <c r="G5" s="26"/>
      <c r="H5" s="26">
        <v>361</v>
      </c>
      <c r="I5" s="27"/>
      <c r="J5" s="28">
        <f>D5/C5*100</f>
        <v>100</v>
      </c>
      <c r="K5" s="29">
        <v>19099.080000000002</v>
      </c>
      <c r="L5" s="30">
        <f t="shared" ref="L5:L21" si="1">K5/E5*10</f>
        <v>30.750410561906296</v>
      </c>
      <c r="M5" s="27"/>
      <c r="N5" s="31">
        <v>1010</v>
      </c>
      <c r="O5" s="31">
        <v>1010</v>
      </c>
      <c r="P5" s="27">
        <v>1435.06</v>
      </c>
      <c r="Q5" s="32"/>
      <c r="R5" s="33"/>
      <c r="S5" s="33"/>
      <c r="T5" s="33"/>
      <c r="U5" s="33"/>
      <c r="V5" s="33"/>
      <c r="W5" s="27">
        <v>1971</v>
      </c>
      <c r="X5" s="31">
        <v>1971</v>
      </c>
      <c r="Y5" s="34"/>
      <c r="Z5" s="7">
        <f>Y5/X5*100</f>
        <v>0</v>
      </c>
      <c r="AA5" s="35">
        <v>433</v>
      </c>
      <c r="AB5" s="35">
        <v>990</v>
      </c>
      <c r="AC5" s="35">
        <v>548</v>
      </c>
      <c r="AD5" s="31">
        <v>0</v>
      </c>
      <c r="AE5" s="36"/>
      <c r="AF5" s="31"/>
      <c r="AG5" s="36">
        <v>1250</v>
      </c>
      <c r="AH5" s="37"/>
      <c r="AI5" s="36"/>
      <c r="AJ5" s="36"/>
      <c r="AK5" s="36"/>
      <c r="AL5" s="31">
        <v>6500</v>
      </c>
      <c r="AM5" s="27">
        <v>6500</v>
      </c>
      <c r="AN5" s="27">
        <f>AM5/AL5*100</f>
        <v>100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36"/>
      <c r="BJ5" s="36"/>
      <c r="BK5" s="26">
        <v>6572</v>
      </c>
    </row>
    <row r="6" spans="1:63" s="38" customFormat="1" ht="25.9" customHeight="1" x14ac:dyDescent="0.35">
      <c r="A6" s="23">
        <v>2</v>
      </c>
      <c r="B6" s="24" t="s">
        <v>47</v>
      </c>
      <c r="C6" s="25">
        <v>2572</v>
      </c>
      <c r="D6" s="26">
        <f>E6+H6</f>
        <v>2572</v>
      </c>
      <c r="E6" s="26">
        <v>2207</v>
      </c>
      <c r="F6" s="26">
        <f t="shared" si="0"/>
        <v>0</v>
      </c>
      <c r="G6" s="26"/>
      <c r="H6" s="27">
        <v>365</v>
      </c>
      <c r="I6" s="27"/>
      <c r="J6" s="28">
        <f t="shared" ref="J6:J26" si="2">D6/C6*100</f>
        <v>100</v>
      </c>
      <c r="K6" s="29">
        <v>6423</v>
      </c>
      <c r="L6" s="30">
        <f t="shared" si="1"/>
        <v>29.102854553692797</v>
      </c>
      <c r="M6" s="27"/>
      <c r="N6" s="31"/>
      <c r="O6" s="31"/>
      <c r="P6" s="27"/>
      <c r="Q6" s="32">
        <v>377</v>
      </c>
      <c r="R6" s="33"/>
      <c r="S6" s="33"/>
      <c r="T6" s="33"/>
      <c r="U6" s="27">
        <v>377</v>
      </c>
      <c r="V6" s="29">
        <v>422.12</v>
      </c>
      <c r="W6" s="27">
        <v>456</v>
      </c>
      <c r="X6" s="31">
        <v>456</v>
      </c>
      <c r="Y6" s="34"/>
      <c r="Z6" s="7"/>
      <c r="AA6" s="35">
        <v>309</v>
      </c>
      <c r="AB6" s="35">
        <v>147</v>
      </c>
      <c r="AC6" s="35"/>
      <c r="AD6" s="31">
        <v>0</v>
      </c>
      <c r="AE6" s="36"/>
      <c r="AF6" s="31"/>
      <c r="AG6" s="36">
        <v>450</v>
      </c>
      <c r="AH6" s="37"/>
      <c r="AI6" s="36"/>
      <c r="AJ6" s="36"/>
      <c r="AK6" s="36"/>
      <c r="AL6" s="31">
        <v>2300</v>
      </c>
      <c r="AM6" s="27">
        <v>2300</v>
      </c>
      <c r="AN6" s="27">
        <f t="shared" ref="AN6:AN26" si="3">AM6/AL6*100</f>
        <v>100</v>
      </c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34"/>
      <c r="BJ6" s="34"/>
      <c r="BK6" s="26">
        <v>2572</v>
      </c>
    </row>
    <row r="7" spans="1:63" s="38" customFormat="1" ht="25.9" customHeight="1" x14ac:dyDescent="0.35">
      <c r="A7" s="23">
        <v>3</v>
      </c>
      <c r="B7" s="24" t="s">
        <v>48</v>
      </c>
      <c r="C7" s="25">
        <v>2026</v>
      </c>
      <c r="D7" s="26">
        <f t="shared" ref="D7:D25" si="4">E7+H7</f>
        <v>2026</v>
      </c>
      <c r="E7" s="26">
        <v>2026</v>
      </c>
      <c r="F7" s="26">
        <f t="shared" si="0"/>
        <v>0</v>
      </c>
      <c r="G7" s="26"/>
      <c r="H7" s="27"/>
      <c r="I7" s="27"/>
      <c r="J7" s="28">
        <f t="shared" si="2"/>
        <v>100</v>
      </c>
      <c r="K7" s="29">
        <v>7412.95</v>
      </c>
      <c r="L7" s="30">
        <f t="shared" si="1"/>
        <v>36.589091806515299</v>
      </c>
      <c r="M7" s="27"/>
      <c r="N7" s="31"/>
      <c r="O7" s="31"/>
      <c r="P7" s="27"/>
      <c r="Q7" s="32"/>
      <c r="R7" s="33"/>
      <c r="S7" s="33"/>
      <c r="T7" s="33"/>
      <c r="U7" s="33"/>
      <c r="V7" s="33"/>
      <c r="W7" s="27">
        <v>430</v>
      </c>
      <c r="X7" s="31">
        <v>430</v>
      </c>
      <c r="Y7" s="34"/>
      <c r="Z7" s="7">
        <f t="shared" ref="Z7:Z25" si="5">Y7/X7*100</f>
        <v>0</v>
      </c>
      <c r="AA7" s="35"/>
      <c r="AB7" s="35">
        <v>430</v>
      </c>
      <c r="AC7" s="35"/>
      <c r="AD7" s="31"/>
      <c r="AE7" s="36">
        <v>100</v>
      </c>
      <c r="AF7" s="31"/>
      <c r="AG7" s="36">
        <v>350</v>
      </c>
      <c r="AH7" s="37"/>
      <c r="AI7" s="36"/>
      <c r="AJ7" s="36"/>
      <c r="AK7" s="36"/>
      <c r="AL7" s="31">
        <v>1900</v>
      </c>
      <c r="AM7" s="27">
        <v>1900</v>
      </c>
      <c r="AN7" s="35">
        <f t="shared" si="3"/>
        <v>100</v>
      </c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36"/>
      <c r="BJ7" s="39"/>
      <c r="BK7" s="26">
        <v>2026</v>
      </c>
    </row>
    <row r="8" spans="1:63" s="38" customFormat="1" ht="25.9" customHeight="1" x14ac:dyDescent="0.35">
      <c r="A8" s="23">
        <v>4</v>
      </c>
      <c r="B8" s="24" t="s">
        <v>49</v>
      </c>
      <c r="C8" s="25">
        <v>1615</v>
      </c>
      <c r="D8" s="26">
        <f t="shared" si="4"/>
        <v>1615</v>
      </c>
      <c r="E8" s="26">
        <v>1520</v>
      </c>
      <c r="F8" s="26">
        <f t="shared" si="0"/>
        <v>0</v>
      </c>
      <c r="G8" s="26"/>
      <c r="H8" s="27">
        <v>95</v>
      </c>
      <c r="I8" s="27"/>
      <c r="J8" s="28">
        <f t="shared" si="2"/>
        <v>100</v>
      </c>
      <c r="K8" s="29">
        <v>5145.74</v>
      </c>
      <c r="L8" s="30">
        <f>K8/E8*10</f>
        <v>33.85355263157895</v>
      </c>
      <c r="M8" s="27"/>
      <c r="N8" s="31"/>
      <c r="O8" s="31"/>
      <c r="P8" s="27"/>
      <c r="Q8" s="32"/>
      <c r="R8" s="33"/>
      <c r="S8" s="33"/>
      <c r="T8" s="33"/>
      <c r="U8" s="33"/>
      <c r="V8" s="33"/>
      <c r="W8" s="27">
        <v>430</v>
      </c>
      <c r="X8" s="31">
        <v>430</v>
      </c>
      <c r="Y8" s="34"/>
      <c r="Z8" s="7">
        <f t="shared" si="5"/>
        <v>0</v>
      </c>
      <c r="AA8" s="35">
        <v>50</v>
      </c>
      <c r="AB8" s="35">
        <v>380</v>
      </c>
      <c r="AC8" s="35"/>
      <c r="AD8" s="31"/>
      <c r="AE8" s="36">
        <v>127</v>
      </c>
      <c r="AF8" s="31"/>
      <c r="AG8" s="36">
        <v>324</v>
      </c>
      <c r="AH8" s="37"/>
      <c r="AI8" s="36"/>
      <c r="AJ8" s="36"/>
      <c r="AK8" s="36"/>
      <c r="AL8" s="31">
        <v>1500</v>
      </c>
      <c r="AM8" s="27">
        <v>1790</v>
      </c>
      <c r="AN8" s="35">
        <f t="shared" si="3"/>
        <v>119.33333333333334</v>
      </c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36"/>
      <c r="BJ8" s="40"/>
      <c r="BK8" s="26">
        <v>1615</v>
      </c>
    </row>
    <row r="9" spans="1:63" s="38" customFormat="1" ht="41.25" customHeight="1" x14ac:dyDescent="0.35">
      <c r="A9" s="23">
        <v>5</v>
      </c>
      <c r="B9" s="24" t="s">
        <v>50</v>
      </c>
      <c r="C9" s="25">
        <v>540</v>
      </c>
      <c r="D9" s="26">
        <f t="shared" si="4"/>
        <v>540</v>
      </c>
      <c r="E9" s="41">
        <v>540</v>
      </c>
      <c r="F9" s="26">
        <f t="shared" si="0"/>
        <v>0</v>
      </c>
      <c r="G9" s="26"/>
      <c r="H9" s="27"/>
      <c r="I9" s="27"/>
      <c r="J9" s="28">
        <f t="shared" si="2"/>
        <v>100</v>
      </c>
      <c r="K9" s="29">
        <v>1636.2</v>
      </c>
      <c r="L9" s="30">
        <f t="shared" si="1"/>
        <v>30.300000000000004</v>
      </c>
      <c r="M9" s="27"/>
      <c r="N9" s="31"/>
      <c r="O9" s="31"/>
      <c r="P9" s="27"/>
      <c r="Q9" s="32"/>
      <c r="R9" s="33"/>
      <c r="S9" s="33"/>
      <c r="T9" s="33"/>
      <c r="U9" s="33"/>
      <c r="V9" s="33"/>
      <c r="W9" s="27"/>
      <c r="X9" s="31"/>
      <c r="Y9" s="34"/>
      <c r="Z9" s="7" t="e">
        <f t="shared" si="5"/>
        <v>#DIV/0!</v>
      </c>
      <c r="AA9" s="35"/>
      <c r="AB9" s="35"/>
      <c r="AC9" s="35"/>
      <c r="AD9" s="37"/>
      <c r="AE9" s="36"/>
      <c r="AF9" s="31"/>
      <c r="AG9" s="36"/>
      <c r="AH9" s="37"/>
      <c r="AI9" s="36"/>
      <c r="AJ9" s="36"/>
      <c r="AK9" s="36"/>
      <c r="AL9" s="31">
        <v>1100</v>
      </c>
      <c r="AM9" s="27">
        <v>1100</v>
      </c>
      <c r="AN9" s="35">
        <f t="shared" si="3"/>
        <v>100</v>
      </c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34"/>
      <c r="BJ9" s="34"/>
      <c r="BK9" s="26">
        <v>540</v>
      </c>
    </row>
    <row r="10" spans="1:63" s="38" customFormat="1" ht="25.9" customHeight="1" x14ac:dyDescent="0.35">
      <c r="A10" s="23">
        <v>6</v>
      </c>
      <c r="B10" s="24" t="s">
        <v>51</v>
      </c>
      <c r="C10" s="25">
        <v>704</v>
      </c>
      <c r="D10" s="26">
        <f t="shared" si="4"/>
        <v>704</v>
      </c>
      <c r="E10" s="26">
        <v>704</v>
      </c>
      <c r="F10" s="26">
        <f t="shared" si="0"/>
        <v>0</v>
      </c>
      <c r="G10" s="26"/>
      <c r="H10" s="27"/>
      <c r="I10" s="27"/>
      <c r="J10" s="28">
        <f t="shared" si="2"/>
        <v>100</v>
      </c>
      <c r="K10" s="30">
        <v>1482</v>
      </c>
      <c r="L10" s="30">
        <f t="shared" si="1"/>
        <v>21.051136363636363</v>
      </c>
      <c r="M10" s="27"/>
      <c r="N10" s="31">
        <v>110</v>
      </c>
      <c r="O10" s="31">
        <v>110</v>
      </c>
      <c r="P10" s="27">
        <v>174</v>
      </c>
      <c r="Q10" s="32"/>
      <c r="R10" s="33"/>
      <c r="S10" s="33"/>
      <c r="T10" s="33"/>
      <c r="U10" s="33"/>
      <c r="V10" s="33"/>
      <c r="W10" s="27">
        <v>126</v>
      </c>
      <c r="X10" s="31">
        <v>126</v>
      </c>
      <c r="Y10" s="34"/>
      <c r="Z10" s="7">
        <f t="shared" si="5"/>
        <v>0</v>
      </c>
      <c r="AA10" s="35">
        <v>40</v>
      </c>
      <c r="AB10" s="35"/>
      <c r="AC10" s="35">
        <v>86</v>
      </c>
      <c r="AD10" s="37"/>
      <c r="AE10" s="36"/>
      <c r="AF10" s="31"/>
      <c r="AG10" s="36">
        <v>50</v>
      </c>
      <c r="AH10" s="37"/>
      <c r="AI10" s="36"/>
      <c r="AJ10" s="36"/>
      <c r="AK10" s="36"/>
      <c r="AL10" s="31">
        <v>700</v>
      </c>
      <c r="AM10" s="27">
        <v>700</v>
      </c>
      <c r="AN10" s="27">
        <f t="shared" si="3"/>
        <v>100</v>
      </c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34"/>
      <c r="BJ10" s="34"/>
      <c r="BK10" s="26">
        <v>704</v>
      </c>
    </row>
    <row r="11" spans="1:63" s="38" customFormat="1" ht="25.9" customHeight="1" x14ac:dyDescent="0.35">
      <c r="A11" s="23">
        <v>7</v>
      </c>
      <c r="B11" s="24" t="s">
        <v>52</v>
      </c>
      <c r="C11" s="25">
        <v>1429</v>
      </c>
      <c r="D11" s="26">
        <f t="shared" si="4"/>
        <v>1429</v>
      </c>
      <c r="E11" s="26">
        <v>1429</v>
      </c>
      <c r="F11" s="26">
        <f t="shared" si="0"/>
        <v>0</v>
      </c>
      <c r="G11" s="26"/>
      <c r="H11" s="27"/>
      <c r="I11" s="27"/>
      <c r="J11" s="28">
        <f t="shared" si="2"/>
        <v>100</v>
      </c>
      <c r="K11" s="27">
        <v>4808.63</v>
      </c>
      <c r="L11" s="30">
        <f t="shared" si="1"/>
        <v>33.65031490552834</v>
      </c>
      <c r="M11" s="27"/>
      <c r="N11" s="31"/>
      <c r="O11" s="31"/>
      <c r="P11" s="27"/>
      <c r="Q11" s="32"/>
      <c r="R11" s="33"/>
      <c r="S11" s="33"/>
      <c r="T11" s="33"/>
      <c r="U11" s="33"/>
      <c r="V11" s="33"/>
      <c r="W11" s="27">
        <v>276</v>
      </c>
      <c r="X11" s="31">
        <v>276</v>
      </c>
      <c r="Y11" s="34"/>
      <c r="Z11" s="6">
        <f t="shared" si="5"/>
        <v>0</v>
      </c>
      <c r="AA11" s="35"/>
      <c r="AB11" s="35">
        <v>276</v>
      </c>
      <c r="AC11" s="35"/>
      <c r="AD11" s="37"/>
      <c r="AE11" s="36">
        <v>75</v>
      </c>
      <c r="AF11" s="31"/>
      <c r="AG11" s="36">
        <v>180</v>
      </c>
      <c r="AH11" s="37"/>
      <c r="AI11" s="36"/>
      <c r="AJ11" s="27">
        <v>46</v>
      </c>
      <c r="AK11" s="27">
        <v>64.180000000000007</v>
      </c>
      <c r="AL11" s="31">
        <v>1831</v>
      </c>
      <c r="AM11" s="27">
        <v>1831</v>
      </c>
      <c r="AN11" s="27">
        <f t="shared" si="3"/>
        <v>100</v>
      </c>
      <c r="AO11" s="5">
        <v>21</v>
      </c>
      <c r="AP11" s="5">
        <v>21</v>
      </c>
      <c r="AQ11" s="5">
        <v>525</v>
      </c>
      <c r="AR11" s="42">
        <f>AQ11/AP11*10</f>
        <v>250</v>
      </c>
      <c r="AS11" s="5">
        <f>AT11+AX11+BB11+BF11</f>
        <v>29</v>
      </c>
      <c r="AT11" s="5">
        <v>12</v>
      </c>
      <c r="AU11" s="5">
        <v>12</v>
      </c>
      <c r="AV11" s="5">
        <v>767</v>
      </c>
      <c r="AW11" s="42">
        <f>AV11/AU11*10</f>
        <v>639.16666666666663</v>
      </c>
      <c r="AX11" s="5">
        <v>12</v>
      </c>
      <c r="AY11" s="5">
        <v>12</v>
      </c>
      <c r="AZ11" s="5">
        <v>583</v>
      </c>
      <c r="BA11" s="5">
        <f>AZ11/AY11*10</f>
        <v>485.83333333333337</v>
      </c>
      <c r="BB11" s="5">
        <v>3</v>
      </c>
      <c r="BC11" s="5">
        <v>3</v>
      </c>
      <c r="BD11" s="5">
        <v>120</v>
      </c>
      <c r="BE11" s="5">
        <f>BD11/BC11*10</f>
        <v>400</v>
      </c>
      <c r="BF11" s="5">
        <v>2</v>
      </c>
      <c r="BG11" s="5">
        <v>2</v>
      </c>
      <c r="BH11" s="5">
        <v>7</v>
      </c>
      <c r="BI11" s="34"/>
      <c r="BJ11" s="34"/>
      <c r="BK11" s="26">
        <v>1429</v>
      </c>
    </row>
    <row r="12" spans="1:63" s="38" customFormat="1" ht="25.9" customHeight="1" x14ac:dyDescent="0.35">
      <c r="A12" s="23">
        <v>8</v>
      </c>
      <c r="B12" s="24" t="s">
        <v>53</v>
      </c>
      <c r="C12" s="25">
        <v>590</v>
      </c>
      <c r="D12" s="26">
        <f t="shared" si="4"/>
        <v>590</v>
      </c>
      <c r="E12" s="26">
        <v>590</v>
      </c>
      <c r="F12" s="26">
        <f t="shared" si="0"/>
        <v>0</v>
      </c>
      <c r="G12" s="26"/>
      <c r="H12" s="27"/>
      <c r="I12" s="27"/>
      <c r="J12" s="28">
        <f t="shared" si="2"/>
        <v>100</v>
      </c>
      <c r="K12" s="30">
        <v>1441.5</v>
      </c>
      <c r="L12" s="27">
        <f t="shared" si="1"/>
        <v>24.432203389830505</v>
      </c>
      <c r="M12" s="27"/>
      <c r="N12" s="31"/>
      <c r="O12" s="31"/>
      <c r="P12" s="27"/>
      <c r="Q12" s="32"/>
      <c r="R12" s="33"/>
      <c r="S12" s="33"/>
      <c r="T12" s="33"/>
      <c r="U12" s="33"/>
      <c r="V12" s="33"/>
      <c r="W12" s="27"/>
      <c r="X12" s="31"/>
      <c r="Y12" s="34"/>
      <c r="Z12" s="7" t="e">
        <f t="shared" si="5"/>
        <v>#DIV/0!</v>
      </c>
      <c r="AA12" s="35"/>
      <c r="AB12" s="35"/>
      <c r="AC12" s="35"/>
      <c r="AD12" s="37"/>
      <c r="AE12" s="36"/>
      <c r="AF12" s="31"/>
      <c r="AG12" s="36"/>
      <c r="AH12" s="37"/>
      <c r="AI12" s="36"/>
      <c r="AJ12" s="36"/>
      <c r="AK12" s="36"/>
      <c r="AL12" s="31">
        <v>700</v>
      </c>
      <c r="AM12" s="27">
        <v>218</v>
      </c>
      <c r="AN12" s="27">
        <f t="shared" si="3"/>
        <v>31.142857142857146</v>
      </c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34"/>
      <c r="BJ12" s="34"/>
      <c r="BK12" s="26">
        <v>590</v>
      </c>
    </row>
    <row r="13" spans="1:63" s="38" customFormat="1" ht="39" customHeight="1" x14ac:dyDescent="0.35">
      <c r="A13" s="23">
        <v>9</v>
      </c>
      <c r="B13" s="24" t="s">
        <v>54</v>
      </c>
      <c r="C13" s="25">
        <v>911</v>
      </c>
      <c r="D13" s="26">
        <f t="shared" si="4"/>
        <v>911</v>
      </c>
      <c r="E13" s="26">
        <v>911</v>
      </c>
      <c r="F13" s="26">
        <f t="shared" si="0"/>
        <v>0</v>
      </c>
      <c r="G13" s="26"/>
      <c r="H13" s="27"/>
      <c r="I13" s="27"/>
      <c r="J13" s="28">
        <f t="shared" si="2"/>
        <v>100</v>
      </c>
      <c r="K13" s="27">
        <v>2114.5</v>
      </c>
      <c r="L13" s="30">
        <f t="shared" si="1"/>
        <v>23.210757409440177</v>
      </c>
      <c r="M13" s="27"/>
      <c r="N13" s="31"/>
      <c r="O13" s="31"/>
      <c r="P13" s="27"/>
      <c r="Q13" s="32"/>
      <c r="R13" s="33"/>
      <c r="S13" s="33"/>
      <c r="T13" s="33"/>
      <c r="U13" s="33"/>
      <c r="V13" s="33"/>
      <c r="W13" s="27">
        <v>73</v>
      </c>
      <c r="X13" s="31">
        <v>73</v>
      </c>
      <c r="Y13" s="33"/>
      <c r="Z13" s="35">
        <f t="shared" si="5"/>
        <v>0</v>
      </c>
      <c r="AA13" s="35">
        <v>73</v>
      </c>
      <c r="AB13" s="35"/>
      <c r="AC13" s="35"/>
      <c r="AD13" s="31"/>
      <c r="AE13" s="36"/>
      <c r="AF13" s="31"/>
      <c r="AG13" s="36">
        <v>180</v>
      </c>
      <c r="AH13" s="37"/>
      <c r="AI13" s="36"/>
      <c r="AJ13" s="36"/>
      <c r="AK13" s="36"/>
      <c r="AL13" s="31">
        <v>950</v>
      </c>
      <c r="AM13" s="27">
        <v>600</v>
      </c>
      <c r="AN13" s="27">
        <f t="shared" si="3"/>
        <v>63.157894736842103</v>
      </c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34"/>
      <c r="BJ13" s="34"/>
      <c r="BK13" s="26">
        <v>911</v>
      </c>
    </row>
    <row r="14" spans="1:63" s="38" customFormat="1" ht="24" customHeight="1" x14ac:dyDescent="0.35">
      <c r="A14" s="23">
        <v>10</v>
      </c>
      <c r="B14" s="24" t="s">
        <v>55</v>
      </c>
      <c r="C14" s="25">
        <v>1700</v>
      </c>
      <c r="D14" s="26">
        <f t="shared" si="4"/>
        <v>1700</v>
      </c>
      <c r="E14" s="26">
        <v>1700</v>
      </c>
      <c r="F14" s="26">
        <f t="shared" si="0"/>
        <v>0</v>
      </c>
      <c r="G14" s="26"/>
      <c r="H14" s="27"/>
      <c r="I14" s="27"/>
      <c r="J14" s="28">
        <f t="shared" si="2"/>
        <v>100</v>
      </c>
      <c r="K14" s="30">
        <v>3612</v>
      </c>
      <c r="L14" s="30">
        <f t="shared" si="1"/>
        <v>21.247058823529411</v>
      </c>
      <c r="M14" s="27"/>
      <c r="N14" s="31"/>
      <c r="O14" s="31"/>
      <c r="P14" s="27"/>
      <c r="Q14" s="32"/>
      <c r="R14" s="33"/>
      <c r="S14" s="33"/>
      <c r="T14" s="33"/>
      <c r="U14" s="33"/>
      <c r="V14" s="33"/>
      <c r="W14" s="35">
        <v>200</v>
      </c>
      <c r="X14" s="31">
        <v>200</v>
      </c>
      <c r="Y14" s="34"/>
      <c r="Z14" s="7">
        <f t="shared" si="5"/>
        <v>0</v>
      </c>
      <c r="AA14" s="35">
        <v>200</v>
      </c>
      <c r="AB14" s="35"/>
      <c r="AC14" s="35"/>
      <c r="AD14" s="37"/>
      <c r="AE14" s="36"/>
      <c r="AF14" s="31"/>
      <c r="AG14" s="36">
        <v>50</v>
      </c>
      <c r="AH14" s="37"/>
      <c r="AI14" s="36"/>
      <c r="AJ14" s="36"/>
      <c r="AK14" s="36"/>
      <c r="AL14" s="31">
        <v>1200</v>
      </c>
      <c r="AM14" s="27">
        <v>1000</v>
      </c>
      <c r="AN14" s="27">
        <f t="shared" si="3"/>
        <v>83.333333333333343</v>
      </c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36"/>
      <c r="BJ14" s="36"/>
      <c r="BK14" s="26">
        <v>1700</v>
      </c>
    </row>
    <row r="15" spans="1:63" s="38" customFormat="1" ht="25.9" customHeight="1" x14ac:dyDescent="0.35">
      <c r="A15" s="23">
        <v>11</v>
      </c>
      <c r="B15" s="24" t="s">
        <v>56</v>
      </c>
      <c r="C15" s="25">
        <v>1709</v>
      </c>
      <c r="D15" s="26">
        <f t="shared" si="4"/>
        <v>1709</v>
      </c>
      <c r="E15" s="26">
        <v>1709</v>
      </c>
      <c r="F15" s="26">
        <f t="shared" si="0"/>
        <v>0</v>
      </c>
      <c r="G15" s="26"/>
      <c r="H15" s="27"/>
      <c r="I15" s="27"/>
      <c r="J15" s="28">
        <f t="shared" si="2"/>
        <v>100</v>
      </c>
      <c r="K15" s="29">
        <v>5678.67</v>
      </c>
      <c r="L15" s="30">
        <f t="shared" si="1"/>
        <v>33.228028086600354</v>
      </c>
      <c r="M15" s="27"/>
      <c r="N15" s="31">
        <v>50</v>
      </c>
      <c r="O15" s="31">
        <v>50</v>
      </c>
      <c r="P15" s="27">
        <v>76.430000000000007</v>
      </c>
      <c r="Q15" s="32">
        <v>180</v>
      </c>
      <c r="R15" s="33"/>
      <c r="S15" s="27"/>
      <c r="T15" s="27"/>
      <c r="U15" s="27">
        <v>180</v>
      </c>
      <c r="V15" s="27">
        <v>71</v>
      </c>
      <c r="W15" s="27">
        <v>340</v>
      </c>
      <c r="X15" s="31">
        <v>340</v>
      </c>
      <c r="Y15" s="34"/>
      <c r="Z15" s="7">
        <f t="shared" si="5"/>
        <v>0</v>
      </c>
      <c r="AA15" s="35"/>
      <c r="AB15" s="35">
        <v>340</v>
      </c>
      <c r="AC15" s="35"/>
      <c r="AD15" s="37"/>
      <c r="AE15" s="36"/>
      <c r="AF15" s="31"/>
      <c r="AG15" s="36">
        <v>320</v>
      </c>
      <c r="AH15" s="37"/>
      <c r="AI15" s="36"/>
      <c r="AJ15" s="36"/>
      <c r="AK15" s="36"/>
      <c r="AL15" s="31">
        <v>1700</v>
      </c>
      <c r="AM15" s="27">
        <v>1700</v>
      </c>
      <c r="AN15" s="27">
        <f t="shared" si="3"/>
        <v>100</v>
      </c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34"/>
      <c r="BJ15" s="34"/>
      <c r="BK15" s="26">
        <v>1709</v>
      </c>
    </row>
    <row r="16" spans="1:63" s="38" customFormat="1" ht="25.9" customHeight="1" x14ac:dyDescent="0.35">
      <c r="A16" s="23">
        <v>12</v>
      </c>
      <c r="B16" s="24" t="s">
        <v>57</v>
      </c>
      <c r="C16" s="25">
        <v>570</v>
      </c>
      <c r="D16" s="26">
        <f t="shared" si="4"/>
        <v>570</v>
      </c>
      <c r="E16" s="26">
        <v>570</v>
      </c>
      <c r="F16" s="26">
        <f t="shared" si="0"/>
        <v>0</v>
      </c>
      <c r="G16" s="26"/>
      <c r="H16" s="27"/>
      <c r="I16" s="27"/>
      <c r="J16" s="28">
        <f t="shared" si="2"/>
        <v>100</v>
      </c>
      <c r="K16" s="30">
        <v>1470.6</v>
      </c>
      <c r="L16" s="30">
        <f t="shared" si="1"/>
        <v>25.799999999999997</v>
      </c>
      <c r="M16" s="27"/>
      <c r="N16" s="31"/>
      <c r="O16" s="31"/>
      <c r="P16" s="27"/>
      <c r="Q16" s="32"/>
      <c r="R16" s="33"/>
      <c r="S16" s="33"/>
      <c r="T16" s="33"/>
      <c r="U16" s="33"/>
      <c r="V16" s="33"/>
      <c r="W16" s="27"/>
      <c r="X16" s="31"/>
      <c r="Y16" s="34"/>
      <c r="Z16" s="7" t="e">
        <f t="shared" si="5"/>
        <v>#DIV/0!</v>
      </c>
      <c r="AA16" s="35"/>
      <c r="AB16" s="35"/>
      <c r="AC16" s="35"/>
      <c r="AD16" s="37"/>
      <c r="AE16" s="36"/>
      <c r="AF16" s="31"/>
      <c r="AG16" s="36"/>
      <c r="AH16" s="37"/>
      <c r="AI16" s="36"/>
      <c r="AJ16" s="36"/>
      <c r="AK16" s="36"/>
      <c r="AL16" s="31">
        <v>500</v>
      </c>
      <c r="AM16" s="27">
        <v>500</v>
      </c>
      <c r="AN16" s="35">
        <f t="shared" si="3"/>
        <v>100</v>
      </c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34"/>
      <c r="BJ16" s="34"/>
      <c r="BK16" s="26">
        <v>570</v>
      </c>
    </row>
    <row r="17" spans="1:64" s="38" customFormat="1" ht="37.5" customHeight="1" x14ac:dyDescent="0.35">
      <c r="A17" s="23">
        <v>13</v>
      </c>
      <c r="B17" s="24" t="s">
        <v>58</v>
      </c>
      <c r="C17" s="25">
        <v>1030</v>
      </c>
      <c r="D17" s="26">
        <f>E17+H17+G17</f>
        <v>1030</v>
      </c>
      <c r="E17" s="26">
        <v>700</v>
      </c>
      <c r="F17" s="26">
        <v>0</v>
      </c>
      <c r="G17" s="26">
        <v>103</v>
      </c>
      <c r="H17" s="27">
        <v>227</v>
      </c>
      <c r="I17" s="27"/>
      <c r="J17" s="28">
        <f t="shared" si="2"/>
        <v>100</v>
      </c>
      <c r="K17" s="30">
        <v>1520</v>
      </c>
      <c r="L17" s="30">
        <f t="shared" si="1"/>
        <v>21.714285714285712</v>
      </c>
      <c r="M17" s="27"/>
      <c r="N17" s="31"/>
      <c r="O17" s="31"/>
      <c r="P17" s="27"/>
      <c r="Q17" s="32"/>
      <c r="R17" s="33"/>
      <c r="S17" s="33"/>
      <c r="T17" s="33"/>
      <c r="U17" s="33"/>
      <c r="V17" s="33"/>
      <c r="W17" s="27"/>
      <c r="X17" s="31"/>
      <c r="Y17" s="34"/>
      <c r="Z17" s="7" t="e">
        <f t="shared" si="5"/>
        <v>#DIV/0!</v>
      </c>
      <c r="AA17" s="35"/>
      <c r="AB17" s="35"/>
      <c r="AC17" s="35"/>
      <c r="AD17" s="37"/>
      <c r="AE17" s="36"/>
      <c r="AF17" s="31"/>
      <c r="AG17" s="36">
        <v>100</v>
      </c>
      <c r="AH17" s="37"/>
      <c r="AI17" s="36"/>
      <c r="AJ17" s="36"/>
      <c r="AK17" s="36"/>
      <c r="AL17" s="31">
        <v>1100</v>
      </c>
      <c r="AM17" s="27">
        <v>1035</v>
      </c>
      <c r="AN17" s="30">
        <f t="shared" si="3"/>
        <v>94.090909090909093</v>
      </c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34"/>
      <c r="BJ17" s="34"/>
      <c r="BK17" s="26">
        <v>1030</v>
      </c>
    </row>
    <row r="18" spans="1:64" s="38" customFormat="1" ht="25.9" customHeight="1" x14ac:dyDescent="0.35">
      <c r="A18" s="23">
        <v>14</v>
      </c>
      <c r="B18" s="43" t="s">
        <v>59</v>
      </c>
      <c r="C18" s="25">
        <v>158</v>
      </c>
      <c r="D18" s="26">
        <f t="shared" si="4"/>
        <v>158</v>
      </c>
      <c r="E18" s="26">
        <v>158</v>
      </c>
      <c r="F18" s="26">
        <f t="shared" ref="F18:F22" si="6">D18-BK18</f>
        <v>0</v>
      </c>
      <c r="G18" s="26"/>
      <c r="H18" s="27"/>
      <c r="I18" s="27"/>
      <c r="J18" s="28">
        <f t="shared" si="2"/>
        <v>100</v>
      </c>
      <c r="K18" s="30">
        <v>120</v>
      </c>
      <c r="L18" s="27">
        <f t="shared" si="1"/>
        <v>7.59493670886076</v>
      </c>
      <c r="M18" s="27"/>
      <c r="N18" s="31"/>
      <c r="O18" s="31"/>
      <c r="P18" s="27"/>
      <c r="Q18" s="32"/>
      <c r="R18" s="33"/>
      <c r="S18" s="33"/>
      <c r="T18" s="33"/>
      <c r="U18" s="33"/>
      <c r="V18" s="33"/>
      <c r="W18" s="27"/>
      <c r="X18" s="31"/>
      <c r="Y18" s="34"/>
      <c r="Z18" s="7" t="e">
        <f t="shared" si="5"/>
        <v>#DIV/0!</v>
      </c>
      <c r="AA18" s="35"/>
      <c r="AB18" s="35"/>
      <c r="AC18" s="35"/>
      <c r="AD18" s="37"/>
      <c r="AE18" s="36"/>
      <c r="AF18" s="31"/>
      <c r="AG18" s="36"/>
      <c r="AH18" s="37"/>
      <c r="AI18" s="36"/>
      <c r="AJ18" s="36"/>
      <c r="AK18" s="36"/>
      <c r="AL18" s="31">
        <v>200</v>
      </c>
      <c r="AM18" s="27"/>
      <c r="AN18" s="27">
        <f t="shared" si="3"/>
        <v>0</v>
      </c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34"/>
      <c r="BJ18" s="34"/>
      <c r="BK18" s="26">
        <v>158</v>
      </c>
    </row>
    <row r="19" spans="1:64" ht="25.9" customHeight="1" x14ac:dyDescent="0.35">
      <c r="A19" s="23">
        <v>15</v>
      </c>
      <c r="B19" s="24" t="s">
        <v>60</v>
      </c>
      <c r="C19" s="25">
        <v>50</v>
      </c>
      <c r="D19" s="26">
        <f t="shared" si="4"/>
        <v>50</v>
      </c>
      <c r="E19" s="44">
        <v>50</v>
      </c>
      <c r="F19" s="26">
        <f t="shared" si="6"/>
        <v>0</v>
      </c>
      <c r="G19" s="26"/>
      <c r="H19" s="45"/>
      <c r="I19" s="45"/>
      <c r="J19" s="28">
        <f t="shared" si="2"/>
        <v>100</v>
      </c>
      <c r="K19" s="46">
        <v>150</v>
      </c>
      <c r="L19" s="46">
        <f t="shared" si="1"/>
        <v>30</v>
      </c>
      <c r="M19" s="45"/>
      <c r="N19" s="31"/>
      <c r="O19" s="31"/>
      <c r="P19" s="45"/>
      <c r="Q19" s="32"/>
      <c r="R19" s="47"/>
      <c r="S19" s="47"/>
      <c r="T19" s="47"/>
      <c r="U19" s="47"/>
      <c r="V19" s="47"/>
      <c r="W19" s="27"/>
      <c r="X19" s="31"/>
      <c r="Y19" s="48"/>
      <c r="Z19" s="7" t="e">
        <f t="shared" si="5"/>
        <v>#DIV/0!</v>
      </c>
      <c r="AA19" s="35"/>
      <c r="AB19" s="35"/>
      <c r="AC19" s="35"/>
      <c r="AD19" s="37"/>
      <c r="AE19" s="49"/>
      <c r="AF19" s="37"/>
      <c r="AG19" s="49"/>
      <c r="AH19" s="37"/>
      <c r="AI19" s="49"/>
      <c r="AJ19" s="49"/>
      <c r="AK19" s="49"/>
      <c r="AL19" s="31">
        <v>125</v>
      </c>
      <c r="AM19" s="45">
        <v>125</v>
      </c>
      <c r="AN19" s="30">
        <f t="shared" si="3"/>
        <v>100</v>
      </c>
      <c r="AO19" s="4">
        <v>75</v>
      </c>
      <c r="AP19" s="4">
        <v>75</v>
      </c>
      <c r="AQ19" s="4">
        <v>1500</v>
      </c>
      <c r="AR19" s="42">
        <f>AQ19/AP19*10</f>
        <v>200</v>
      </c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8"/>
      <c r="BJ19" s="48"/>
      <c r="BK19" s="26">
        <v>50</v>
      </c>
    </row>
    <row r="20" spans="1:64" ht="25.9" customHeight="1" x14ac:dyDescent="0.35">
      <c r="A20" s="23">
        <v>16</v>
      </c>
      <c r="B20" s="24" t="s">
        <v>61</v>
      </c>
      <c r="C20" s="25">
        <v>150</v>
      </c>
      <c r="D20" s="26">
        <f t="shared" si="4"/>
        <v>150</v>
      </c>
      <c r="E20" s="44">
        <v>150</v>
      </c>
      <c r="F20" s="26">
        <f t="shared" si="6"/>
        <v>0</v>
      </c>
      <c r="G20" s="26"/>
      <c r="H20" s="45"/>
      <c r="I20" s="45"/>
      <c r="J20" s="28">
        <f t="shared" si="2"/>
        <v>100</v>
      </c>
      <c r="K20" s="45">
        <v>394.5</v>
      </c>
      <c r="L20" s="45">
        <f t="shared" si="1"/>
        <v>26.299999999999997</v>
      </c>
      <c r="M20" s="45"/>
      <c r="N20" s="31"/>
      <c r="O20" s="31"/>
      <c r="P20" s="45"/>
      <c r="Q20" s="25">
        <v>90</v>
      </c>
      <c r="R20" s="47"/>
      <c r="S20" s="47"/>
      <c r="T20" s="47"/>
      <c r="U20" s="45">
        <v>90</v>
      </c>
      <c r="V20" s="45">
        <v>101</v>
      </c>
      <c r="W20" s="27"/>
      <c r="X20" s="31"/>
      <c r="Y20" s="48"/>
      <c r="Z20" s="7" t="e">
        <f t="shared" si="5"/>
        <v>#DIV/0!</v>
      </c>
      <c r="AA20" s="35"/>
      <c r="AB20" s="35"/>
      <c r="AC20" s="35"/>
      <c r="AD20" s="37"/>
      <c r="AE20" s="49"/>
      <c r="AF20" s="37"/>
      <c r="AG20" s="49"/>
      <c r="AH20" s="37"/>
      <c r="AI20" s="49"/>
      <c r="AJ20" s="49"/>
      <c r="AK20" s="49"/>
      <c r="AL20" s="31">
        <v>200</v>
      </c>
      <c r="AM20" s="45">
        <v>250</v>
      </c>
      <c r="AN20" s="35">
        <f t="shared" si="3"/>
        <v>125</v>
      </c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8"/>
      <c r="BJ20" s="48"/>
      <c r="BK20" s="26">
        <v>150</v>
      </c>
    </row>
    <row r="21" spans="1:64" ht="25.9" customHeight="1" x14ac:dyDescent="0.35">
      <c r="A21" s="23">
        <v>17</v>
      </c>
      <c r="B21" s="24" t="s">
        <v>62</v>
      </c>
      <c r="C21" s="25">
        <v>100</v>
      </c>
      <c r="D21" s="26">
        <f t="shared" si="4"/>
        <v>100</v>
      </c>
      <c r="E21" s="44">
        <v>100</v>
      </c>
      <c r="F21" s="26">
        <f t="shared" si="6"/>
        <v>0</v>
      </c>
      <c r="G21" s="26"/>
      <c r="H21" s="45"/>
      <c r="I21" s="45"/>
      <c r="J21" s="28">
        <f t="shared" si="2"/>
        <v>100</v>
      </c>
      <c r="K21" s="46">
        <v>200</v>
      </c>
      <c r="L21" s="46">
        <f t="shared" si="1"/>
        <v>20</v>
      </c>
      <c r="M21" s="45"/>
      <c r="N21" s="31"/>
      <c r="O21" s="31"/>
      <c r="P21" s="45"/>
      <c r="Q21" s="25">
        <v>100</v>
      </c>
      <c r="R21" s="47"/>
      <c r="S21" s="47"/>
      <c r="T21" s="47"/>
      <c r="U21" s="45">
        <v>100</v>
      </c>
      <c r="V21" s="45">
        <v>30</v>
      </c>
      <c r="W21" s="27"/>
      <c r="X21" s="31"/>
      <c r="Y21" s="48"/>
      <c r="Z21" s="7" t="e">
        <f t="shared" si="5"/>
        <v>#DIV/0!</v>
      </c>
      <c r="AA21" s="35"/>
      <c r="AB21" s="35"/>
      <c r="AC21" s="35"/>
      <c r="AD21" s="37"/>
      <c r="AE21" s="49"/>
      <c r="AF21" s="37"/>
      <c r="AG21" s="49"/>
      <c r="AH21" s="37"/>
      <c r="AI21" s="49"/>
      <c r="AJ21" s="49"/>
      <c r="AK21" s="49"/>
      <c r="AL21" s="31">
        <v>150</v>
      </c>
      <c r="AM21" s="45"/>
      <c r="AN21" s="27">
        <f t="shared" si="3"/>
        <v>0</v>
      </c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8"/>
      <c r="BJ21" s="48"/>
      <c r="BK21" s="26">
        <v>100</v>
      </c>
    </row>
    <row r="22" spans="1:64" ht="25.9" customHeight="1" x14ac:dyDescent="0.35">
      <c r="A22" s="23">
        <v>18</v>
      </c>
      <c r="B22" s="24" t="s">
        <v>63</v>
      </c>
      <c r="C22" s="25">
        <v>1259</v>
      </c>
      <c r="D22" s="26">
        <f t="shared" si="4"/>
        <v>1259</v>
      </c>
      <c r="E22" s="44">
        <v>1259</v>
      </c>
      <c r="F22" s="26">
        <f t="shared" si="6"/>
        <v>0</v>
      </c>
      <c r="G22" s="26"/>
      <c r="H22" s="45"/>
      <c r="I22" s="45"/>
      <c r="J22" s="28">
        <f t="shared" si="2"/>
        <v>100</v>
      </c>
      <c r="K22" s="45">
        <v>3415.38</v>
      </c>
      <c r="L22" s="46">
        <f>K22/E22*10</f>
        <v>27.127720413026211</v>
      </c>
      <c r="M22" s="45"/>
      <c r="N22" s="31"/>
      <c r="O22" s="31"/>
      <c r="P22" s="45"/>
      <c r="Q22" s="32"/>
      <c r="R22" s="47"/>
      <c r="S22" s="47"/>
      <c r="T22" s="47"/>
      <c r="U22" s="47"/>
      <c r="V22" s="47"/>
      <c r="W22" s="27">
        <v>560</v>
      </c>
      <c r="X22" s="31">
        <v>560</v>
      </c>
      <c r="Y22" s="48"/>
      <c r="Z22" s="50">
        <f t="shared" si="5"/>
        <v>0</v>
      </c>
      <c r="AA22" s="51"/>
      <c r="AB22" s="51">
        <v>560</v>
      </c>
      <c r="AC22" s="51"/>
      <c r="AD22" s="37"/>
      <c r="AE22" s="49"/>
      <c r="AF22" s="37"/>
      <c r="AG22" s="49"/>
      <c r="AH22" s="37"/>
      <c r="AI22" s="49"/>
      <c r="AJ22" s="49"/>
      <c r="AK22" s="49"/>
      <c r="AL22" s="31">
        <v>1600</v>
      </c>
      <c r="AM22" s="45">
        <v>849</v>
      </c>
      <c r="AN22" s="27">
        <f t="shared" si="3"/>
        <v>53.0625</v>
      </c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8"/>
      <c r="BJ22" s="48"/>
      <c r="BK22" s="26">
        <v>1259</v>
      </c>
    </row>
    <row r="23" spans="1:64" ht="45" customHeight="1" x14ac:dyDescent="0.35">
      <c r="A23" s="23">
        <v>19</v>
      </c>
      <c r="B23" s="24" t="s">
        <v>64</v>
      </c>
      <c r="C23" s="25">
        <v>74.400000000000006</v>
      </c>
      <c r="D23" s="26">
        <f t="shared" si="4"/>
        <v>74.400000000000006</v>
      </c>
      <c r="E23" s="44">
        <v>74.400000000000006</v>
      </c>
      <c r="F23" s="26">
        <v>0</v>
      </c>
      <c r="G23" s="26"/>
      <c r="H23" s="45"/>
      <c r="I23" s="45"/>
      <c r="J23" s="28">
        <f t="shared" si="2"/>
        <v>100</v>
      </c>
      <c r="K23" s="45">
        <v>194.2</v>
      </c>
      <c r="L23" s="46">
        <f>K23/E23*10</f>
        <v>26.102150537634405</v>
      </c>
      <c r="M23" s="45"/>
      <c r="N23" s="31"/>
      <c r="O23" s="31"/>
      <c r="P23" s="45"/>
      <c r="Q23" s="32"/>
      <c r="R23" s="47"/>
      <c r="S23" s="47"/>
      <c r="T23" s="47"/>
      <c r="U23" s="47"/>
      <c r="V23" s="47"/>
      <c r="W23" s="27"/>
      <c r="X23" s="31">
        <v>0</v>
      </c>
      <c r="Y23" s="48"/>
      <c r="Z23" s="50"/>
      <c r="AA23" s="51"/>
      <c r="AB23" s="51"/>
      <c r="AC23" s="51"/>
      <c r="AD23" s="37"/>
      <c r="AE23" s="49"/>
      <c r="AF23" s="37"/>
      <c r="AG23" s="49"/>
      <c r="AH23" s="37"/>
      <c r="AI23" s="49"/>
      <c r="AJ23" s="49"/>
      <c r="AK23" s="49"/>
      <c r="AL23" s="31"/>
      <c r="AM23" s="45">
        <v>74.400000000000006</v>
      </c>
      <c r="AN23" s="27" t="e">
        <f t="shared" si="3"/>
        <v>#DIV/0!</v>
      </c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8"/>
      <c r="BJ23" s="48"/>
      <c r="BK23" s="26">
        <v>74.400000000000006</v>
      </c>
    </row>
    <row r="24" spans="1:64" s="62" customFormat="1" ht="25.9" customHeight="1" x14ac:dyDescent="0.35">
      <c r="A24" s="52"/>
      <c r="B24" s="53" t="s">
        <v>65</v>
      </c>
      <c r="C24" s="54">
        <f>SUM(C5:C23)</f>
        <v>23759.4</v>
      </c>
      <c r="D24" s="26">
        <f>SUM(D5:D23)</f>
        <v>23759.4</v>
      </c>
      <c r="E24" s="55">
        <f>SUM(E5:E23)</f>
        <v>22608.400000000001</v>
      </c>
      <c r="F24" s="56">
        <f>SUM(F5:F23)</f>
        <v>0</v>
      </c>
      <c r="G24" s="56">
        <f>SUM(G5:G23)</f>
        <v>103</v>
      </c>
      <c r="H24" s="55">
        <f t="shared" ref="H24:I24" si="7">SUM(H5:H22)</f>
        <v>1048</v>
      </c>
      <c r="I24" s="55">
        <f t="shared" si="7"/>
        <v>0</v>
      </c>
      <c r="J24" s="28">
        <f t="shared" si="2"/>
        <v>100</v>
      </c>
      <c r="K24" s="57">
        <f>SUM(K5:K23)</f>
        <v>66318.949999999983</v>
      </c>
      <c r="L24" s="58">
        <f>K24/E24*10</f>
        <v>29.333765326161945</v>
      </c>
      <c r="M24" s="45">
        <f t="shared" ref="M24:Y24" si="8">SUM(M5:M22)</f>
        <v>0</v>
      </c>
      <c r="N24" s="54">
        <f t="shared" si="8"/>
        <v>1170</v>
      </c>
      <c r="O24" s="54">
        <f>SUM(O5:O23)</f>
        <v>1170</v>
      </c>
      <c r="P24" s="55">
        <f t="shared" si="8"/>
        <v>1685.49</v>
      </c>
      <c r="Q24" s="54">
        <f t="shared" si="8"/>
        <v>747</v>
      </c>
      <c r="R24" s="55">
        <f t="shared" si="8"/>
        <v>0</v>
      </c>
      <c r="S24" s="55">
        <f t="shared" si="8"/>
        <v>0</v>
      </c>
      <c r="T24" s="55">
        <f t="shared" si="8"/>
        <v>0</v>
      </c>
      <c r="U24" s="55">
        <f>SUM(U5:U23)</f>
        <v>747</v>
      </c>
      <c r="V24" s="57">
        <f>SUM(V5:V23)</f>
        <v>624.12</v>
      </c>
      <c r="W24" s="55">
        <f t="shared" si="8"/>
        <v>4862</v>
      </c>
      <c r="X24" s="54">
        <f>SUM(X5:X23)</f>
        <v>4862</v>
      </c>
      <c r="Y24" s="59">
        <f t="shared" si="8"/>
        <v>0</v>
      </c>
      <c r="Z24" s="50">
        <f t="shared" si="5"/>
        <v>0</v>
      </c>
      <c r="AA24" s="51">
        <f>SUM(AA5:AA23)</f>
        <v>1105</v>
      </c>
      <c r="AB24" s="51">
        <f>SUM(AB5:AB23)</f>
        <v>3123</v>
      </c>
      <c r="AC24" s="51">
        <f>SUM(AC5:AC23)</f>
        <v>634</v>
      </c>
      <c r="AD24" s="60">
        <f>SUM(AD5:AD23)</f>
        <v>0</v>
      </c>
      <c r="AE24" s="59">
        <f t="shared" ref="AE24:BJ24" si="9">SUM(AE5:AE22)</f>
        <v>302</v>
      </c>
      <c r="AF24" s="60">
        <f>SUM(AF5:AF23)</f>
        <v>0</v>
      </c>
      <c r="AG24" s="59">
        <f t="shared" si="9"/>
        <v>3254</v>
      </c>
      <c r="AH24" s="60">
        <f t="shared" si="9"/>
        <v>0</v>
      </c>
      <c r="AI24" s="59">
        <f t="shared" si="9"/>
        <v>0</v>
      </c>
      <c r="AJ24" s="55">
        <f>SUM(AJ5:AJ23)</f>
        <v>46</v>
      </c>
      <c r="AK24" s="55">
        <f>SUM(AK5:AK23)</f>
        <v>64.180000000000007</v>
      </c>
      <c r="AL24" s="54">
        <f>SUM(AL5:AL23)</f>
        <v>24256</v>
      </c>
      <c r="AM24" s="61">
        <f>SUM(AM5:AM22)</f>
        <v>22398</v>
      </c>
      <c r="AN24" s="27">
        <f t="shared" si="3"/>
        <v>92.340039577836407</v>
      </c>
      <c r="AO24" s="61">
        <f>SUM(AO5:AO23)</f>
        <v>96</v>
      </c>
      <c r="AP24" s="61">
        <f>SUM(AP5:AP23)</f>
        <v>96</v>
      </c>
      <c r="AQ24" s="61">
        <f>SUM(AQ5:AQ23)</f>
        <v>2025</v>
      </c>
      <c r="AR24" s="42">
        <f>AQ24/AP24*10</f>
        <v>210.9375</v>
      </c>
      <c r="AS24" s="61">
        <f>SUM(AS5:AS23)</f>
        <v>29</v>
      </c>
      <c r="AT24" s="61">
        <f t="shared" ref="AT24:BF24" si="10">SUM(AT5:AT23)</f>
        <v>12</v>
      </c>
      <c r="AU24" s="61">
        <f>SUM(AU5:AU23)</f>
        <v>12</v>
      </c>
      <c r="AV24" s="61">
        <f>SUM(AV5:AV23)</f>
        <v>767</v>
      </c>
      <c r="AW24" s="42">
        <f>AV24/AU24*10</f>
        <v>639.16666666666663</v>
      </c>
      <c r="AX24" s="61">
        <f t="shared" si="10"/>
        <v>12</v>
      </c>
      <c r="AY24" s="61">
        <f>SUM(AY5:AY23)</f>
        <v>12</v>
      </c>
      <c r="AZ24" s="61">
        <f>SUM(AZ5:AZ23)</f>
        <v>583</v>
      </c>
      <c r="BA24" s="5">
        <f>AZ24/AY24*10</f>
        <v>485.83333333333337</v>
      </c>
      <c r="BB24" s="61">
        <f t="shared" si="10"/>
        <v>3</v>
      </c>
      <c r="BC24" s="61">
        <f>SUM(BC11:BC23)</f>
        <v>3</v>
      </c>
      <c r="BD24" s="61">
        <f t="shared" ref="BD24" si="11">SUM(BD11:BD23)</f>
        <v>120</v>
      </c>
      <c r="BE24" s="5">
        <f>BD24/BC24*10</f>
        <v>400</v>
      </c>
      <c r="BF24" s="61">
        <f t="shared" si="10"/>
        <v>2</v>
      </c>
      <c r="BG24" s="61"/>
      <c r="BH24" s="61"/>
      <c r="BI24" s="59">
        <f t="shared" si="9"/>
        <v>0</v>
      </c>
      <c r="BJ24" s="59">
        <f t="shared" si="9"/>
        <v>0</v>
      </c>
      <c r="BK24" s="26">
        <v>23759.4</v>
      </c>
    </row>
    <row r="25" spans="1:64" s="72" customFormat="1" ht="25.9" customHeight="1" x14ac:dyDescent="0.35">
      <c r="A25" s="63"/>
      <c r="B25" s="53" t="s">
        <v>7</v>
      </c>
      <c r="C25" s="54">
        <v>5360</v>
      </c>
      <c r="D25" s="26">
        <f t="shared" si="4"/>
        <v>5360</v>
      </c>
      <c r="E25" s="56">
        <v>5240</v>
      </c>
      <c r="F25" s="26">
        <f>D25-BK25</f>
        <v>0</v>
      </c>
      <c r="G25" s="26"/>
      <c r="H25" s="56">
        <v>120</v>
      </c>
      <c r="I25" s="56"/>
      <c r="J25" s="28">
        <f t="shared" si="2"/>
        <v>100</v>
      </c>
      <c r="K25" s="64">
        <v>12200</v>
      </c>
      <c r="L25" s="58">
        <f>K25/E25*10</f>
        <v>23.282442748091604</v>
      </c>
      <c r="M25" s="56"/>
      <c r="N25" s="54">
        <v>395</v>
      </c>
      <c r="O25" s="54">
        <v>365</v>
      </c>
      <c r="P25" s="56">
        <v>513</v>
      </c>
      <c r="Q25" s="65"/>
      <c r="R25" s="65"/>
      <c r="S25" s="65"/>
      <c r="T25" s="65"/>
      <c r="U25" s="65"/>
      <c r="V25" s="65"/>
      <c r="W25" s="66">
        <v>320</v>
      </c>
      <c r="X25" s="56">
        <v>320</v>
      </c>
      <c r="Y25" s="67"/>
      <c r="Z25" s="68">
        <f t="shared" si="5"/>
        <v>0</v>
      </c>
      <c r="AA25" s="51">
        <v>320</v>
      </c>
      <c r="AB25" s="51"/>
      <c r="AC25" s="51"/>
      <c r="AD25" s="60"/>
      <c r="AE25" s="69"/>
      <c r="AF25" s="60"/>
      <c r="AG25" s="69"/>
      <c r="AH25" s="60"/>
      <c r="AI25" s="69"/>
      <c r="AJ25" s="69"/>
      <c r="AK25" s="69"/>
      <c r="AL25" s="54">
        <v>7000</v>
      </c>
      <c r="AM25" s="70">
        <v>7000</v>
      </c>
      <c r="AN25" s="27">
        <f t="shared" si="3"/>
        <v>100</v>
      </c>
      <c r="AO25" s="42">
        <v>1113</v>
      </c>
      <c r="AP25" s="42">
        <v>1113</v>
      </c>
      <c r="AQ25" s="42">
        <v>18000</v>
      </c>
      <c r="AR25" s="42">
        <f>AQ25/AP25*10</f>
        <v>161.72506738544473</v>
      </c>
      <c r="AS25" s="5">
        <f>AT25+AX25+BB25</f>
        <v>23.9</v>
      </c>
      <c r="AT25" s="70">
        <v>17.399999999999999</v>
      </c>
      <c r="AU25" s="70">
        <v>17.399999999999999</v>
      </c>
      <c r="AV25" s="70">
        <v>560</v>
      </c>
      <c r="AW25" s="42">
        <f t="shared" ref="AW25:AW26" si="12">AV25/AU25*10</f>
        <v>321.83908045977012</v>
      </c>
      <c r="AX25" s="70">
        <v>4.5</v>
      </c>
      <c r="AY25" s="70">
        <v>4.5</v>
      </c>
      <c r="AZ25" s="70">
        <v>80</v>
      </c>
      <c r="BA25" s="5">
        <f>AZ25/AY25*10</f>
        <v>177.77777777777777</v>
      </c>
      <c r="BB25" s="70">
        <v>2</v>
      </c>
      <c r="BC25" s="70">
        <v>2</v>
      </c>
      <c r="BD25" s="70">
        <v>48</v>
      </c>
      <c r="BE25" s="5">
        <f>BD25/BC25*10</f>
        <v>240</v>
      </c>
      <c r="BF25" s="70">
        <v>0</v>
      </c>
      <c r="BG25" s="70"/>
      <c r="BH25" s="70"/>
      <c r="BI25" s="65">
        <v>1738</v>
      </c>
      <c r="BJ25" s="65">
        <v>640</v>
      </c>
      <c r="BK25" s="26">
        <v>5360</v>
      </c>
      <c r="BL25" s="71"/>
    </row>
    <row r="26" spans="1:64" s="71" customFormat="1" ht="25.9" customHeight="1" x14ac:dyDescent="0.35">
      <c r="A26" s="52"/>
      <c r="B26" s="73" t="s">
        <v>66</v>
      </c>
      <c r="C26" s="54">
        <f>SUM(C24:C25)</f>
        <v>29119.4</v>
      </c>
      <c r="D26" s="26">
        <f>E26+H26</f>
        <v>29016.400000000001</v>
      </c>
      <c r="E26" s="56">
        <f t="shared" ref="E26:I26" si="13">SUM(E24:E25)</f>
        <v>27848.400000000001</v>
      </c>
      <c r="F26" s="56">
        <f>SUM(F24:F25)</f>
        <v>0</v>
      </c>
      <c r="G26" s="56">
        <f>SUM(G24:G25)</f>
        <v>103</v>
      </c>
      <c r="H26" s="56">
        <f t="shared" si="13"/>
        <v>1168</v>
      </c>
      <c r="I26" s="56">
        <f t="shared" si="13"/>
        <v>0</v>
      </c>
      <c r="J26" s="28">
        <f t="shared" si="2"/>
        <v>99.646283920685178</v>
      </c>
      <c r="K26" s="64">
        <f t="shared" ref="K26:BJ26" si="14">SUM(K24:K25)</f>
        <v>78518.949999999983</v>
      </c>
      <c r="L26" s="74">
        <f>K26/E26*10</f>
        <v>28.195138679421433</v>
      </c>
      <c r="M26" s="56">
        <f t="shared" si="14"/>
        <v>0</v>
      </c>
      <c r="N26" s="54">
        <f t="shared" si="14"/>
        <v>1565</v>
      </c>
      <c r="O26" s="54">
        <f>SUM(O24:O25)</f>
        <v>1535</v>
      </c>
      <c r="P26" s="56">
        <f t="shared" si="14"/>
        <v>2198.4899999999998</v>
      </c>
      <c r="Q26" s="56">
        <f t="shared" si="14"/>
        <v>747</v>
      </c>
      <c r="R26" s="56">
        <f t="shared" si="14"/>
        <v>0</v>
      </c>
      <c r="S26" s="56">
        <f t="shared" si="14"/>
        <v>0</v>
      </c>
      <c r="T26" s="56">
        <f t="shared" si="14"/>
        <v>0</v>
      </c>
      <c r="U26" s="56">
        <f>SUM(U24:U25)</f>
        <v>747</v>
      </c>
      <c r="V26" s="75">
        <f>SUM(V24:V25)</f>
        <v>624.12</v>
      </c>
      <c r="W26" s="56">
        <f t="shared" si="14"/>
        <v>5182</v>
      </c>
      <c r="X26" s="56">
        <f t="shared" si="14"/>
        <v>5182</v>
      </c>
      <c r="Y26" s="69">
        <f t="shared" si="14"/>
        <v>0</v>
      </c>
      <c r="Z26" s="69">
        <f t="shared" si="14"/>
        <v>0</v>
      </c>
      <c r="AA26" s="76">
        <f>SUM(AA24:AA25)</f>
        <v>1425</v>
      </c>
      <c r="AB26" s="76">
        <f>SUM(AB24:AB25)</f>
        <v>3123</v>
      </c>
      <c r="AC26" s="76">
        <f>SUM(AC24:AC25)</f>
        <v>634</v>
      </c>
      <c r="AD26" s="60">
        <f t="shared" si="14"/>
        <v>0</v>
      </c>
      <c r="AE26" s="69">
        <f t="shared" si="14"/>
        <v>302</v>
      </c>
      <c r="AF26" s="60">
        <f t="shared" si="14"/>
        <v>0</v>
      </c>
      <c r="AG26" s="69">
        <f t="shared" si="14"/>
        <v>3254</v>
      </c>
      <c r="AH26" s="60">
        <f t="shared" si="14"/>
        <v>0</v>
      </c>
      <c r="AI26" s="69">
        <f t="shared" si="14"/>
        <v>0</v>
      </c>
      <c r="AJ26" s="56">
        <f>SUM(AJ24:AJ25)</f>
        <v>46</v>
      </c>
      <c r="AK26" s="56">
        <f>SUM(AK24:AK25)</f>
        <v>64.180000000000007</v>
      </c>
      <c r="AL26" s="54">
        <f t="shared" si="14"/>
        <v>31256</v>
      </c>
      <c r="AM26" s="70">
        <f>AM25+AM24</f>
        <v>29398</v>
      </c>
      <c r="AN26" s="27">
        <f t="shared" si="3"/>
        <v>94.05554133606347</v>
      </c>
      <c r="AO26" s="42">
        <f>SUM(AO24:AO25)</f>
        <v>1209</v>
      </c>
      <c r="AP26" s="42">
        <f>SUM(AP24:AP25)</f>
        <v>1209</v>
      </c>
      <c r="AQ26" s="42">
        <f>SUM(AQ24:AQ25)</f>
        <v>20025</v>
      </c>
      <c r="AR26" s="42">
        <f>AQ26/AP26*10</f>
        <v>165.63275434243178</v>
      </c>
      <c r="AS26" s="70">
        <f>SUM(AS24:AS25)</f>
        <v>52.9</v>
      </c>
      <c r="AT26" s="70">
        <f>SUM(AT24:AT25)</f>
        <v>29.4</v>
      </c>
      <c r="AU26" s="70">
        <f>SUM(AU24:AU25)</f>
        <v>29.4</v>
      </c>
      <c r="AV26" s="70">
        <f>SUM(AV24:AV25)</f>
        <v>1327</v>
      </c>
      <c r="AW26" s="42">
        <f t="shared" si="12"/>
        <v>451.36054421768711</v>
      </c>
      <c r="AX26" s="70">
        <f t="shared" ref="AX26:BF26" si="15">SUM(AX24:AX25)</f>
        <v>16.5</v>
      </c>
      <c r="AY26" s="70">
        <f>SUM(AY24:AY25)</f>
        <v>16.5</v>
      </c>
      <c r="AZ26" s="70">
        <f>SUM(AZ24:AZ25)</f>
        <v>663</v>
      </c>
      <c r="BA26" s="5">
        <f>AZ26/AY26*10</f>
        <v>401.81818181818181</v>
      </c>
      <c r="BB26" s="70">
        <f t="shared" si="15"/>
        <v>5</v>
      </c>
      <c r="BC26" s="70">
        <f>SUM(BC24:BC25)</f>
        <v>5</v>
      </c>
      <c r="BD26" s="70">
        <f>SUM(BD24:BD25)</f>
        <v>168</v>
      </c>
      <c r="BE26" s="5">
        <f>BD26/BC26*10</f>
        <v>336</v>
      </c>
      <c r="BF26" s="70">
        <f t="shared" si="15"/>
        <v>2</v>
      </c>
      <c r="BG26" s="70"/>
      <c r="BH26" s="70"/>
      <c r="BI26" s="56">
        <f t="shared" si="14"/>
        <v>1738</v>
      </c>
      <c r="BJ26" s="56">
        <f t="shared" si="14"/>
        <v>640</v>
      </c>
      <c r="BK26" s="26">
        <v>29016.400000000001</v>
      </c>
    </row>
    <row r="27" spans="1:64" ht="18" x14ac:dyDescent="0.25">
      <c r="A27" s="77"/>
      <c r="B27" s="77"/>
      <c r="W27" s="78"/>
    </row>
    <row r="28" spans="1:64" ht="18.75" x14ac:dyDescent="0.2">
      <c r="W28" s="79"/>
    </row>
    <row r="29" spans="1:64" ht="29.45" customHeight="1" x14ac:dyDescent="0.35">
      <c r="B29" s="80"/>
      <c r="E29" s="81"/>
      <c r="W29" s="78"/>
    </row>
    <row r="32" spans="1:64" ht="22.9" customHeight="1" x14ac:dyDescent="0.45">
      <c r="B32" s="82"/>
    </row>
    <row r="33" spans="2:2" ht="13.15" customHeight="1" x14ac:dyDescent="0.45">
      <c r="B33" s="82"/>
    </row>
    <row r="34" spans="2:2" ht="46.15" customHeight="1" x14ac:dyDescent="0.45">
      <c r="B34" s="82"/>
    </row>
  </sheetData>
  <mergeCells count="44">
    <mergeCell ref="C1:W1"/>
    <mergeCell ref="AD1:BJ1"/>
    <mergeCell ref="A2:A4"/>
    <mergeCell ref="B2:B4"/>
    <mergeCell ref="C2:L2"/>
    <mergeCell ref="M2:M4"/>
    <mergeCell ref="N2:P2"/>
    <mergeCell ref="Q2:V2"/>
    <mergeCell ref="W2:W4"/>
    <mergeCell ref="X2:AC2"/>
    <mergeCell ref="BI2:BJ2"/>
    <mergeCell ref="AK3:AK4"/>
    <mergeCell ref="AL3:AL4"/>
    <mergeCell ref="AM3:AM4"/>
    <mergeCell ref="AS3:AS4"/>
    <mergeCell ref="AD2:AI2"/>
    <mergeCell ref="AJ2:AK2"/>
    <mergeCell ref="AL2:AM2"/>
    <mergeCell ref="AO2:AR3"/>
    <mergeCell ref="AS2:BH2"/>
    <mergeCell ref="AA3:AA4"/>
    <mergeCell ref="C3:C4"/>
    <mergeCell ref="D3:D4"/>
    <mergeCell ref="E3:J3"/>
    <mergeCell ref="K3:K4"/>
    <mergeCell ref="L3:L4"/>
    <mergeCell ref="Q3:R3"/>
    <mergeCell ref="S3:T3"/>
    <mergeCell ref="U3:V3"/>
    <mergeCell ref="X3:X4"/>
    <mergeCell ref="Y3:Y4"/>
    <mergeCell ref="Z3:Z4"/>
    <mergeCell ref="BJ3:BJ4"/>
    <mergeCell ref="AB3:AB4"/>
    <mergeCell ref="AC3:AC4"/>
    <mergeCell ref="AD3:AE3"/>
    <mergeCell ref="AF3:AG3"/>
    <mergeCell ref="AH3:AI3"/>
    <mergeCell ref="AJ3:AJ4"/>
    <mergeCell ref="AT3:AW3"/>
    <mergeCell ref="AX3:BA3"/>
    <mergeCell ref="BB3:BE3"/>
    <mergeCell ref="BF3:BH3"/>
    <mergeCell ref="BI3:BI4"/>
  </mergeCells>
  <printOptions horizontalCentered="1"/>
  <pageMargins left="0" right="0" top="0.78740157480314965" bottom="0.19685039370078741" header="0.39370078740157483" footer="0.39370078740157483"/>
  <pageSetup scale="44" orientation="landscape" r:id="rId1"/>
  <colBreaks count="2" manualBreakCount="2">
    <brk id="22" max="25" man="1"/>
    <brk id="37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30</vt:lpstr>
      <vt:lpstr>'30'!Заголовки_для_печати</vt:lpstr>
      <vt:lpstr>'30'!Область_печати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Gulnara</cp:lastModifiedBy>
  <cp:lastPrinted>2026-10-26T04:33:42Z</cp:lastPrinted>
  <dcterms:created xsi:type="dcterms:W3CDTF">2026-10-01T03:51:04Z</dcterms:created>
  <dcterms:modified xsi:type="dcterms:W3CDTF">2026-10-30T10:03:35Z</dcterms:modified>
</cp:coreProperties>
</file>